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I:\51\CHY\_Marketing\Wisconsin Planning Conference Presentation\"/>
    </mc:Choice>
  </mc:AlternateContent>
  <xr:revisionPtr revIDLastSave="0" documentId="13_ncr:1_{8B52E347-69AF-49CD-B936-DEAD0F314BBD}" xr6:coauthVersionLast="45" xr6:coauthVersionMax="45" xr10:uidLastSave="{00000000-0000-0000-0000-000000000000}"/>
  <bookViews>
    <workbookView xWindow="-98" yWindow="-98" windowWidth="20715" windowHeight="13276" tabRatio="832" activeTab="3" xr2:uid="{00000000-000D-0000-FFFF-FFFF00000000}"/>
  </bookViews>
  <sheets>
    <sheet name="SF Calcs Ex" sheetId="11" r:id="rId1"/>
    <sheet name="TDCs Ex" sheetId="24" r:id="rId2"/>
    <sheet name="Proforma Ex" sheetId="26" r:id="rId3"/>
    <sheet name="Project GAP - Sources and Uses" sheetId="23" r:id="rId4"/>
    <sheet name="CONTACT INFO" sheetId="27" r:id="rId5"/>
  </sheets>
  <definedNames>
    <definedName name="_xlnm.Print_Area" localSheetId="2">'Proforma Ex'!$A$1:$G$46</definedName>
    <definedName name="_xlnm.Print_Area" localSheetId="3">'Project GAP - Sources and Uses'!$A$1:$G$56</definedName>
    <definedName name="_xlnm.Print_Area" localSheetId="0">'SF Calcs Ex'!$A$1:$G$31</definedName>
    <definedName name="_xlnm.Print_Area" localSheetId="1">'TDCs Ex'!$A$1:$G$58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6" l="1"/>
  <c r="F20" i="26"/>
  <c r="G11" i="11"/>
  <c r="G7" i="24" s="1"/>
  <c r="G21" i="11" l="1"/>
  <c r="G23" i="11"/>
  <c r="G19" i="11"/>
  <c r="G17" i="11"/>
  <c r="G13" i="11"/>
  <c r="G26" i="11" l="1"/>
  <c r="L40" i="23"/>
  <c r="K41" i="23"/>
  <c r="K40" i="23"/>
  <c r="K42" i="23" s="1"/>
  <c r="E45" i="23" s="1"/>
  <c r="L42" i="23"/>
  <c r="E49" i="23" s="1"/>
  <c r="J41" i="23"/>
  <c r="J42" i="23" s="1"/>
  <c r="E41" i="23" s="1"/>
  <c r="G31" i="11" l="1"/>
  <c r="G14" i="24"/>
  <c r="E32" i="26"/>
  <c r="G31" i="23" l="1"/>
  <c r="E26" i="11" l="1"/>
  <c r="F27" i="24" l="1"/>
  <c r="E19" i="24"/>
  <c r="F36" i="24"/>
  <c r="E23" i="24"/>
  <c r="E22" i="24"/>
  <c r="E21" i="24"/>
  <c r="E20" i="24"/>
  <c r="F52" i="24"/>
  <c r="F47" i="24"/>
  <c r="G9" i="23"/>
  <c r="F17" i="26"/>
  <c r="F11" i="26"/>
  <c r="F12" i="26"/>
  <c r="F13" i="26"/>
  <c r="F18" i="26"/>
  <c r="F18" i="24" l="1"/>
  <c r="F22" i="26"/>
  <c r="F23" i="26" s="1"/>
  <c r="G26" i="26" s="1"/>
  <c r="F30" i="26" l="1"/>
  <c r="F31" i="26"/>
  <c r="F29" i="26"/>
  <c r="G12" i="23"/>
  <c r="G32" i="26" l="1"/>
  <c r="G35" i="26" s="1"/>
  <c r="F37" i="26" l="1"/>
  <c r="F26" i="23"/>
  <c r="F42" i="26"/>
  <c r="G39" i="23" l="1"/>
  <c r="F40" i="24" l="1"/>
  <c r="G26" i="24" s="1"/>
  <c r="G14" i="23" s="1"/>
  <c r="G17" i="23" s="1"/>
  <c r="F41" i="23"/>
  <c r="F40" i="26" s="1"/>
  <c r="G44" i="26" s="1"/>
  <c r="G29" i="23" l="1"/>
  <c r="F27" i="23"/>
  <c r="G27" i="23" s="1"/>
  <c r="G57" i="24"/>
  <c r="G51" i="23"/>
  <c r="F51" i="23"/>
  <c r="G39" i="26"/>
  <c r="G36" i="23" l="1"/>
  <c r="G53" i="23" s="1"/>
  <c r="G56" i="23" s="1"/>
</calcChain>
</file>

<file path=xl/sharedStrings.xml><?xml version="1.0" encoding="utf-8"?>
<sst xmlns="http://schemas.openxmlformats.org/spreadsheetml/2006/main" count="150" uniqueCount="123">
  <si>
    <t>Public Grants</t>
  </si>
  <si>
    <t>Term</t>
  </si>
  <si>
    <t>Constant</t>
  </si>
  <si>
    <t>Ann. Pymt.</t>
  </si>
  <si>
    <t>Int. Rate</t>
  </si>
  <si>
    <t>First Mortgage</t>
  </si>
  <si>
    <t>Second Mortgage</t>
  </si>
  <si>
    <t>Thrid Mortgage</t>
  </si>
  <si>
    <t>Total Uses of Funds</t>
  </si>
  <si>
    <t>Other</t>
  </si>
  <si>
    <t>Total Sources of Funds</t>
  </si>
  <si>
    <t>Gross Rents - Housing</t>
  </si>
  <si>
    <t>Gross Rents - Commercial</t>
  </si>
  <si>
    <t>Effective Grosse Income (EGI - Net Rents)</t>
  </si>
  <si>
    <t>INCOME/REVENUE</t>
  </si>
  <si>
    <t>Fixed Expenses</t>
  </si>
  <si>
    <t>Variable Expenses</t>
  </si>
  <si>
    <t>DCR</t>
  </si>
  <si>
    <t>Debt Service (1st)</t>
  </si>
  <si>
    <t>Debt Service (3rd)</t>
  </si>
  <si>
    <t>Debt Service (2nd)</t>
  </si>
  <si>
    <t>Available for Debt Service</t>
  </si>
  <si>
    <t>Total Debt Service</t>
  </si>
  <si>
    <t>Operating Reserves</t>
  </si>
  <si>
    <t>Proforma Operating Statement</t>
  </si>
  <si>
    <t>Space Use/Square Foot Hard Costs Worksheet</t>
  </si>
  <si>
    <t>Subtotal (includes Gen. Cont. O&amp;P)</t>
  </si>
  <si>
    <t>SF</t>
  </si>
  <si>
    <t>Parking</t>
  </si>
  <si>
    <t>Three Bedroom</t>
  </si>
  <si>
    <t>First Floor</t>
  </si>
  <si>
    <t>Second Floor</t>
  </si>
  <si>
    <t>Third Floor</t>
  </si>
  <si>
    <t>Fourth Floor</t>
  </si>
  <si>
    <t>All Floors Total</t>
  </si>
  <si>
    <t>Use</t>
  </si>
  <si>
    <t>Location</t>
  </si>
  <si>
    <t>Extension</t>
  </si>
  <si>
    <t>One Bedroom</t>
  </si>
  <si>
    <t>Two Bedroom</t>
  </si>
  <si>
    <t>Developer Equity</t>
  </si>
  <si>
    <t>Annual Rent</t>
  </si>
  <si>
    <t>Monthly Rent</t>
  </si>
  <si>
    <t>Soft Costs</t>
  </si>
  <si>
    <t>Financing - Sources of Funds</t>
  </si>
  <si>
    <t>Equity Contribution</t>
  </si>
  <si>
    <t>Total</t>
  </si>
  <si>
    <t>Gross Rents - Annual</t>
  </si>
  <si>
    <t>Vacancy</t>
  </si>
  <si>
    <t>OPERATING EXPENSES</t>
  </si>
  <si>
    <t>Total Operating Expenses</t>
  </si>
  <si>
    <t>Costs - Uses of Funds</t>
  </si>
  <si>
    <t>Hard Costs</t>
  </si>
  <si>
    <t>Historic Tax Credits</t>
  </si>
  <si>
    <t>Qty</t>
  </si>
  <si>
    <t>Total Development Cost Budget Worksheet</t>
  </si>
  <si>
    <t>Date</t>
  </si>
  <si>
    <t>Prepared by:</t>
  </si>
  <si>
    <t>Acquisition</t>
  </si>
  <si>
    <t>Land</t>
  </si>
  <si>
    <t>Building</t>
  </si>
  <si>
    <t>Title Insurance</t>
  </si>
  <si>
    <t>Closing &amp; Recording Costs</t>
  </si>
  <si>
    <t>Intervention</t>
  </si>
  <si>
    <t>Subcontractor's Costs</t>
  </si>
  <si>
    <t xml:space="preserve">Debt </t>
  </si>
  <si>
    <t>General Contractor's Costs</t>
  </si>
  <si>
    <t>General Contractor's Overhead</t>
  </si>
  <si>
    <t>Permits</t>
  </si>
  <si>
    <t>Insurance</t>
  </si>
  <si>
    <t>Payment Bond</t>
  </si>
  <si>
    <t>Performance Bond</t>
  </si>
  <si>
    <t>General Contractor Profit</t>
  </si>
  <si>
    <t>Professional Fees</t>
  </si>
  <si>
    <t>Architectural &amp; Engineering Fees</t>
  </si>
  <si>
    <t>Surveyor</t>
  </si>
  <si>
    <t>Environmental Consultant</t>
  </si>
  <si>
    <t>Attorney</t>
  </si>
  <si>
    <t>Accountant</t>
  </si>
  <si>
    <t>Appraiser</t>
  </si>
  <si>
    <t>Marketing Research</t>
  </si>
  <si>
    <t>Developer Fees</t>
  </si>
  <si>
    <t>Developer Consultant</t>
  </si>
  <si>
    <t>Owner's Representative/Project Manager</t>
  </si>
  <si>
    <t>Financing Fees</t>
  </si>
  <si>
    <t>Loan Origination &amp; Bank Fees</t>
  </si>
  <si>
    <t>Closing &amp; Recording Fees</t>
  </si>
  <si>
    <t>Real Estate Taxes</t>
  </si>
  <si>
    <t>Interest Expense</t>
  </si>
  <si>
    <t>Other Fees</t>
  </si>
  <si>
    <t>Broker</t>
  </si>
  <si>
    <t>Lease-Up</t>
  </si>
  <si>
    <t>Marketing</t>
  </si>
  <si>
    <t>Replacement Reserve</t>
  </si>
  <si>
    <t>Operating Reserve</t>
  </si>
  <si>
    <t>Sources &amp; Uses of Funds Worksheet</t>
  </si>
  <si>
    <t>Total Development Costs (TDCs)</t>
  </si>
  <si>
    <t>Pre-Development Fees - Grants</t>
  </si>
  <si>
    <t>Net Operating Income</t>
  </si>
  <si>
    <t>Demolition</t>
  </si>
  <si>
    <t>Fee Waivers</t>
  </si>
  <si>
    <t xml:space="preserve">Parking </t>
  </si>
  <si>
    <t>Building Contribution</t>
  </si>
  <si>
    <t>BANK LOAN</t>
  </si>
  <si>
    <t>TOTAL EQUITY CONTRIBUTIONS</t>
  </si>
  <si>
    <t>Total Debt  Service &amp; Debt</t>
  </si>
  <si>
    <t>Contingency</t>
  </si>
  <si>
    <t>Net Cash Flow</t>
  </si>
  <si>
    <t>Payments</t>
  </si>
  <si>
    <t>Interest</t>
  </si>
  <si>
    <t>1st</t>
  </si>
  <si>
    <t>2nd</t>
  </si>
  <si>
    <t>3rd</t>
  </si>
  <si>
    <t>Sq/Ft</t>
  </si>
  <si>
    <t>Cost/Sq Ft</t>
  </si>
  <si>
    <t>1st Floor</t>
  </si>
  <si>
    <t>2nd Floor</t>
  </si>
  <si>
    <t>3rd Floor</t>
  </si>
  <si>
    <t>4th Floor</t>
  </si>
  <si>
    <t>Public Grants/TIF</t>
  </si>
  <si>
    <t>Estimated Project Financial Gap</t>
  </si>
  <si>
    <t>Red = GAP</t>
  </si>
  <si>
    <t>Green = Viable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</si>
</sst>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0_);[Red]\(0\)"/>
    <numFmt numFmtId="170" formatCode="0.0000"/>
    <numFmt numFmtId="171" formatCode="[Red]&quot;$&quot;#,##0;[Green]\-&quot;$&quot;#,##0;0"/>
  </numFmts>
  <fonts count="23" x14ac:knownFonts="1">
    <font>
      <sz val="10"/>
      <name val="Helv"/>
    </font>
    <font>
      <sz val="10"/>
      <name val="Helv"/>
    </font>
    <font>
      <sz val="8"/>
      <name val="Helv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/>
    <xf numFmtId="0" fontId="4" fillId="0" borderId="0" xfId="0" applyFont="1" applyBorder="1"/>
    <xf numFmtId="0" fontId="9" fillId="0" borderId="0" xfId="0" applyFont="1"/>
    <xf numFmtId="43" fontId="4" fillId="0" borderId="0" xfId="0" applyNumberFormat="1" applyFont="1" applyBorder="1"/>
    <xf numFmtId="0" fontId="10" fillId="0" borderId="0" xfId="0" applyFont="1" applyBorder="1"/>
    <xf numFmtId="2" fontId="4" fillId="0" borderId="0" xfId="0" applyNumberFormat="1" applyFont="1" applyFill="1" applyBorder="1"/>
    <xf numFmtId="4" fontId="10" fillId="0" borderId="0" xfId="0" applyNumberFormat="1" applyFont="1" applyBorder="1"/>
    <xf numFmtId="0" fontId="11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/>
    <xf numFmtId="2" fontId="10" fillId="0" borderId="0" xfId="0" applyNumberFormat="1" applyFont="1" applyBorder="1"/>
    <xf numFmtId="2" fontId="11" fillId="0" borderId="0" xfId="0" applyNumberFormat="1" applyFont="1" applyFill="1" applyBorder="1"/>
    <xf numFmtId="43" fontId="11" fillId="0" borderId="0" xfId="0" applyNumberFormat="1" applyFont="1" applyBorder="1"/>
    <xf numFmtId="0" fontId="4" fillId="0" borderId="6" xfId="0" applyFont="1" applyBorder="1" applyAlignment="1"/>
    <xf numFmtId="0" fontId="4" fillId="0" borderId="6" xfId="0" applyFont="1" applyBorder="1"/>
    <xf numFmtId="0" fontId="4" fillId="0" borderId="14" xfId="0" applyFont="1" applyBorder="1"/>
    <xf numFmtId="0" fontId="4" fillId="0" borderId="5" xfId="0" applyFont="1" applyBorder="1" applyAlignment="1">
      <alignment vertical="top"/>
    </xf>
    <xf numFmtId="0" fontId="10" fillId="0" borderId="1" xfId="0" applyFont="1" applyBorder="1"/>
    <xf numFmtId="4" fontId="10" fillId="0" borderId="5" xfId="0" applyNumberFormat="1" applyFont="1" applyBorder="1"/>
    <xf numFmtId="0" fontId="11" fillId="0" borderId="1" xfId="0" applyFont="1" applyBorder="1"/>
    <xf numFmtId="4" fontId="12" fillId="0" borderId="5" xfId="0" applyNumberFormat="1" applyFont="1" applyBorder="1" applyAlignment="1">
      <alignment horizontal="right"/>
    </xf>
    <xf numFmtId="0" fontId="10" fillId="0" borderId="8" xfId="0" applyFont="1" applyBorder="1"/>
    <xf numFmtId="0" fontId="10" fillId="0" borderId="9" xfId="0" applyFont="1" applyBorder="1"/>
    <xf numFmtId="4" fontId="10" fillId="0" borderId="9" xfId="0" applyNumberFormat="1" applyFont="1" applyBorder="1"/>
    <xf numFmtId="3" fontId="13" fillId="0" borderId="7" xfId="0" applyNumberFormat="1" applyFont="1" applyBorder="1"/>
    <xf numFmtId="0" fontId="17" fillId="0" borderId="0" xfId="0" applyFont="1" applyBorder="1"/>
    <xf numFmtId="43" fontId="17" fillId="0" borderId="0" xfId="0" applyNumberFormat="1" applyFont="1" applyBorder="1"/>
    <xf numFmtId="4" fontId="17" fillId="0" borderId="5" xfId="0" applyNumberFormat="1" applyFont="1" applyBorder="1"/>
    <xf numFmtId="3" fontId="10" fillId="0" borderId="0" xfId="0" applyNumberFormat="1" applyFont="1" applyBorder="1"/>
    <xf numFmtId="4" fontId="10" fillId="0" borderId="30" xfId="0" applyNumberFormat="1" applyFont="1" applyBorder="1"/>
    <xf numFmtId="169" fontId="4" fillId="0" borderId="6" xfId="0" applyNumberFormat="1" applyFont="1" applyBorder="1" applyAlignment="1">
      <alignment horizontal="right"/>
    </xf>
    <xf numFmtId="0" fontId="17" fillId="0" borderId="0" xfId="0" applyNumberFormat="1" applyFont="1" applyBorder="1" applyProtection="1">
      <protection locked="0"/>
    </xf>
    <xf numFmtId="0" fontId="10" fillId="4" borderId="3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right"/>
      <protection hidden="1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Protection="1">
      <protection hidden="1"/>
    </xf>
    <xf numFmtId="0" fontId="10" fillId="0" borderId="0" xfId="0" applyNumberFormat="1" applyFont="1" applyBorder="1" applyProtection="1">
      <protection hidden="1"/>
    </xf>
    <xf numFmtId="0" fontId="17" fillId="0" borderId="0" xfId="0" applyNumberFormat="1" applyFont="1" applyBorder="1" applyProtection="1">
      <protection hidden="1"/>
    </xf>
    <xf numFmtId="0" fontId="11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4" fillId="2" borderId="2" xfId="0" applyFont="1" applyFill="1" applyBorder="1" applyAlignment="1" applyProtection="1">
      <alignment vertical="top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0" fontId="4" fillId="2" borderId="4" xfId="0" applyFont="1" applyFill="1" applyBorder="1" applyAlignment="1" applyProtection="1">
      <alignment vertical="top"/>
      <protection hidden="1"/>
    </xf>
    <xf numFmtId="0" fontId="5" fillId="0" borderId="1" xfId="0" applyFont="1" applyBorder="1" applyProtection="1">
      <protection hidden="1"/>
    </xf>
    <xf numFmtId="0" fontId="6" fillId="0" borderId="0" xfId="0" applyFont="1" applyBorder="1" applyProtection="1">
      <protection hidden="1"/>
    </xf>
    <xf numFmtId="9" fontId="6" fillId="0" borderId="0" xfId="0" applyNumberFormat="1" applyFont="1" applyBorder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3" fontId="6" fillId="0" borderId="0" xfId="0" applyNumberFormat="1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3" fontId="6" fillId="0" borderId="0" xfId="0" applyNumberFormat="1" applyFont="1" applyBorder="1" applyAlignment="1" applyProtection="1">
      <alignment horizontal="right"/>
      <protection hidden="1"/>
    </xf>
    <xf numFmtId="3" fontId="6" fillId="0" borderId="6" xfId="0" applyNumberFormat="1" applyFont="1" applyBorder="1" applyProtection="1">
      <protection hidden="1"/>
    </xf>
    <xf numFmtId="0" fontId="6" fillId="0" borderId="0" xfId="0" applyFont="1" applyBorder="1" applyAlignment="1" applyProtection="1">
      <alignment horizontal="left" wrapText="1" inden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Protection="1">
      <protection hidden="1"/>
    </xf>
    <xf numFmtId="9" fontId="6" fillId="0" borderId="6" xfId="0" applyNumberFormat="1" applyFont="1" applyBorder="1" applyProtection="1">
      <protection locked="0" hidden="1"/>
    </xf>
    <xf numFmtId="3" fontId="7" fillId="0" borderId="6" xfId="0" applyNumberFormat="1" applyFont="1" applyBorder="1" applyProtection="1">
      <protection hidden="1"/>
    </xf>
    <xf numFmtId="3" fontId="7" fillId="0" borderId="0" xfId="0" applyNumberFormat="1" applyFont="1" applyBorder="1" applyProtection="1">
      <protection hidden="1"/>
    </xf>
    <xf numFmtId="3" fontId="5" fillId="0" borderId="7" xfId="0" applyNumberFormat="1" applyFont="1" applyBorder="1" applyProtection="1">
      <protection hidden="1"/>
    </xf>
    <xf numFmtId="168" fontId="6" fillId="0" borderId="6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9" fontId="6" fillId="0" borderId="0" xfId="0" applyNumberFormat="1" applyFont="1" applyBorder="1" applyAlignment="1" applyProtection="1">
      <alignment wrapText="1"/>
      <protection hidden="1"/>
    </xf>
    <xf numFmtId="3" fontId="5" fillId="0" borderId="0" xfId="0" applyNumberFormat="1" applyFont="1" applyBorder="1" applyProtection="1">
      <protection hidden="1"/>
    </xf>
    <xf numFmtId="0" fontId="15" fillId="0" borderId="0" xfId="0" applyFont="1" applyBorder="1" applyProtection="1">
      <protection hidden="1"/>
    </xf>
    <xf numFmtId="3" fontId="6" fillId="0" borderId="6" xfId="0" applyNumberFormat="1" applyFont="1" applyBorder="1" applyAlignment="1" applyProtection="1">
      <alignment wrapText="1"/>
      <protection hidden="1"/>
    </xf>
    <xf numFmtId="9" fontId="15" fillId="0" borderId="0" xfId="0" applyNumberFormat="1" applyFont="1" applyBorder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9" fontId="6" fillId="0" borderId="9" xfId="0" applyNumberFormat="1" applyFont="1" applyBorder="1" applyProtection="1">
      <protection hidden="1"/>
    </xf>
    <xf numFmtId="0" fontId="6" fillId="0" borderId="9" xfId="0" applyFont="1" applyBorder="1" applyAlignment="1" applyProtection="1">
      <alignment wrapText="1"/>
      <protection hidden="1"/>
    </xf>
    <xf numFmtId="3" fontId="5" fillId="0" borderId="34" xfId="0" applyNumberFormat="1" applyFont="1" applyBorder="1" applyProtection="1">
      <protection hidden="1"/>
    </xf>
    <xf numFmtId="9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8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164" fontId="4" fillId="0" borderId="0" xfId="1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3" fontId="3" fillId="0" borderId="7" xfId="0" applyNumberFormat="1" applyFont="1" applyBorder="1" applyProtection="1">
      <protection hidden="1"/>
    </xf>
    <xf numFmtId="0" fontId="4" fillId="2" borderId="1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164" fontId="6" fillId="0" borderId="0" xfId="1" applyNumberFormat="1" applyFont="1" applyBorder="1" applyProtection="1">
      <protection hidden="1"/>
    </xf>
    <xf numFmtId="166" fontId="6" fillId="0" borderId="5" xfId="3" applyNumberFormat="1" applyFont="1" applyBorder="1" applyAlignment="1" applyProtection="1">
      <alignment horizontal="right"/>
      <protection hidden="1"/>
    </xf>
    <xf numFmtId="164" fontId="6" fillId="0" borderId="6" xfId="1" applyNumberFormat="1" applyFont="1" applyBorder="1" applyProtection="1">
      <protection hidden="1"/>
    </xf>
    <xf numFmtId="2" fontId="6" fillId="0" borderId="0" xfId="1" applyNumberFormat="1" applyFont="1" applyBorder="1" applyProtection="1">
      <protection hidden="1"/>
    </xf>
    <xf numFmtId="0" fontId="6" fillId="0" borderId="3" xfId="0" applyFont="1" applyBorder="1" applyProtection="1">
      <protection hidden="1"/>
    </xf>
    <xf numFmtId="3" fontId="4" fillId="0" borderId="0" xfId="0" applyNumberFormat="1" applyFont="1" applyProtection="1">
      <protection hidden="1"/>
    </xf>
    <xf numFmtId="168" fontId="6" fillId="0" borderId="32" xfId="3" applyNumberFormat="1" applyFont="1" applyBorder="1" applyAlignment="1" applyProtection="1">
      <alignment horizontal="right"/>
      <protection hidden="1"/>
    </xf>
    <xf numFmtId="168" fontId="6" fillId="0" borderId="22" xfId="3" applyNumberFormat="1" applyFont="1" applyBorder="1" applyAlignment="1" applyProtection="1">
      <alignment horizontal="right"/>
      <protection hidden="1"/>
    </xf>
    <xf numFmtId="166" fontId="6" fillId="0" borderId="0" xfId="2" applyNumberFormat="1" applyFont="1" applyBorder="1" applyProtection="1">
      <protection hidden="1"/>
    </xf>
    <xf numFmtId="165" fontId="6" fillId="0" borderId="5" xfId="3" applyNumberFormat="1" applyFont="1" applyBorder="1" applyAlignment="1" applyProtection="1">
      <alignment horizontal="center"/>
      <protection hidden="1"/>
    </xf>
    <xf numFmtId="0" fontId="5" fillId="0" borderId="14" xfId="0" applyFont="1" applyBorder="1" applyProtection="1">
      <protection hidden="1"/>
    </xf>
    <xf numFmtId="0" fontId="6" fillId="0" borderId="17" xfId="0" applyFont="1" applyBorder="1" applyProtection="1">
      <protection hidden="1"/>
    </xf>
    <xf numFmtId="9" fontId="6" fillId="0" borderId="31" xfId="3" applyFont="1" applyBorder="1" applyProtection="1">
      <protection hidden="1"/>
    </xf>
    <xf numFmtId="6" fontId="19" fillId="0" borderId="30" xfId="0" applyNumberFormat="1" applyFont="1" applyBorder="1" applyProtection="1">
      <protection hidden="1"/>
    </xf>
    <xf numFmtId="8" fontId="4" fillId="0" borderId="30" xfId="0" applyNumberFormat="1" applyFont="1" applyBorder="1" applyProtection="1"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2" xfId="0" applyFont="1" applyBorder="1" applyProtection="1">
      <protection hidden="1"/>
    </xf>
    <xf numFmtId="8" fontId="4" fillId="0" borderId="32" xfId="0" applyNumberFormat="1" applyFont="1" applyBorder="1" applyProtection="1">
      <protection hidden="1"/>
    </xf>
    <xf numFmtId="0" fontId="4" fillId="0" borderId="22" xfId="0" applyFont="1" applyBorder="1" applyProtection="1">
      <protection hidden="1"/>
    </xf>
    <xf numFmtId="164" fontId="4" fillId="0" borderId="22" xfId="0" applyNumberFormat="1" applyFont="1" applyBorder="1" applyProtection="1">
      <protection hidden="1"/>
    </xf>
    <xf numFmtId="164" fontId="6" fillId="0" borderId="6" xfId="1" applyNumberFormat="1" applyFont="1" applyBorder="1" applyProtection="1">
      <protection locked="0" hidden="1"/>
    </xf>
    <xf numFmtId="170" fontId="6" fillId="0" borderId="6" xfId="3" applyNumberFormat="1" applyFont="1" applyBorder="1" applyProtection="1">
      <protection hidden="1"/>
    </xf>
    <xf numFmtId="3" fontId="6" fillId="0" borderId="6" xfId="0" applyNumberFormat="1" applyFont="1" applyBorder="1" applyAlignment="1" applyProtection="1">
      <alignment horizontal="right"/>
      <protection hidden="1"/>
    </xf>
    <xf numFmtId="0" fontId="4" fillId="0" borderId="36" xfId="0" applyFont="1" applyBorder="1" applyProtection="1">
      <protection hidden="1"/>
    </xf>
    <xf numFmtId="10" fontId="4" fillId="0" borderId="5" xfId="0" applyNumberFormat="1" applyFont="1" applyBorder="1" applyProtection="1">
      <protection hidden="1"/>
    </xf>
    <xf numFmtId="10" fontId="6" fillId="0" borderId="0" xfId="3" applyNumberFormat="1" applyFont="1" applyBorder="1" applyProtection="1">
      <protection hidden="1"/>
    </xf>
    <xf numFmtId="0" fontId="6" fillId="0" borderId="0" xfId="3" applyNumberFormat="1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4" fillId="0" borderId="37" xfId="0" applyFont="1" applyBorder="1" applyProtection="1">
      <protection hidden="1"/>
    </xf>
    <xf numFmtId="170" fontId="4" fillId="0" borderId="13" xfId="0" applyNumberFormat="1" applyFont="1" applyBorder="1" applyProtection="1">
      <protection hidden="1"/>
    </xf>
    <xf numFmtId="166" fontId="6" fillId="0" borderId="5" xfId="2" applyNumberFormat="1" applyFont="1" applyBorder="1" applyProtection="1">
      <protection hidden="1"/>
    </xf>
    <xf numFmtId="166" fontId="6" fillId="0" borderId="22" xfId="2" applyNumberFormat="1" applyFont="1" applyBorder="1" applyProtection="1">
      <protection hidden="1"/>
    </xf>
    <xf numFmtId="10" fontId="6" fillId="0" borderId="3" xfId="3" applyNumberFormat="1" applyFont="1" applyBorder="1" applyProtection="1">
      <protection hidden="1"/>
    </xf>
    <xf numFmtId="164" fontId="6" fillId="0" borderId="3" xfId="1" applyNumberFormat="1" applyFont="1" applyBorder="1" applyProtection="1">
      <protection hidden="1"/>
    </xf>
    <xf numFmtId="0" fontId="6" fillId="0" borderId="3" xfId="3" applyNumberFormat="1" applyFont="1" applyBorder="1" applyProtection="1">
      <protection hidden="1"/>
    </xf>
    <xf numFmtId="0" fontId="6" fillId="0" borderId="14" xfId="0" applyFont="1" applyBorder="1" applyProtection="1">
      <protection hidden="1"/>
    </xf>
    <xf numFmtId="9" fontId="6" fillId="0" borderId="11" xfId="3" applyFont="1" applyBorder="1" applyProtection="1">
      <protection hidden="1"/>
    </xf>
    <xf numFmtId="166" fontId="6" fillId="0" borderId="32" xfId="2" applyNumberFormat="1" applyFont="1" applyBorder="1" applyProtection="1">
      <protection hidden="1"/>
    </xf>
    <xf numFmtId="0" fontId="6" fillId="0" borderId="17" xfId="0" applyFont="1" applyBorder="1" applyAlignment="1" applyProtection="1">
      <alignment horizontal="center"/>
      <protection hidden="1"/>
    </xf>
    <xf numFmtId="11" fontId="6" fillId="0" borderId="22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6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44" fontId="6" fillId="0" borderId="5" xfId="0" applyNumberFormat="1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6" fillId="0" borderId="3" xfId="0" applyFont="1" applyBorder="1" applyProtection="1">
      <protection locked="0" hidden="1"/>
    </xf>
    <xf numFmtId="2" fontId="6" fillId="0" borderId="0" xfId="0" applyNumberFormat="1" applyFont="1" applyBorder="1" applyProtection="1">
      <protection locked="0" hidden="1"/>
    </xf>
    <xf numFmtId="164" fontId="6" fillId="4" borderId="6" xfId="1" applyNumberFormat="1" applyFont="1" applyFill="1" applyBorder="1" applyProtection="1">
      <protection locked="0" hidden="1"/>
    </xf>
    <xf numFmtId="10" fontId="6" fillId="4" borderId="6" xfId="3" applyNumberFormat="1" applyFont="1" applyFill="1" applyBorder="1" applyProtection="1">
      <protection locked="0" hidden="1"/>
    </xf>
    <xf numFmtId="3" fontId="6" fillId="4" borderId="30" xfId="0" applyNumberFormat="1" applyFont="1" applyFill="1" applyBorder="1" applyProtection="1">
      <protection locked="0" hidden="1"/>
    </xf>
    <xf numFmtId="165" fontId="6" fillId="4" borderId="30" xfId="0" applyNumberFormat="1" applyFont="1" applyFill="1" applyBorder="1" applyProtection="1">
      <protection locked="0" hidden="1"/>
    </xf>
    <xf numFmtId="37" fontId="15" fillId="0" borderId="33" xfId="0" applyNumberFormat="1" applyFont="1" applyFill="1" applyBorder="1" applyProtection="1">
      <protection hidden="1"/>
    </xf>
    <xf numFmtId="4" fontId="6" fillId="4" borderId="6" xfId="0" applyNumberFormat="1" applyFont="1" applyFill="1" applyBorder="1" applyProtection="1">
      <protection locked="0" hidden="1"/>
    </xf>
    <xf numFmtId="9" fontId="6" fillId="4" borderId="0" xfId="0" applyNumberFormat="1" applyFont="1" applyFill="1" applyBorder="1" applyAlignment="1" applyProtection="1">
      <alignment wrapText="1"/>
      <protection locked="0" hidden="1"/>
    </xf>
    <xf numFmtId="3" fontId="6" fillId="4" borderId="6" xfId="0" applyNumberFormat="1" applyFont="1" applyFill="1" applyBorder="1" applyProtection="1">
      <protection locked="0" hidden="1"/>
    </xf>
    <xf numFmtId="0" fontId="6" fillId="4" borderId="6" xfId="0" applyFont="1" applyFill="1" applyBorder="1" applyAlignment="1" applyProtection="1">
      <alignment horizontal="right" wrapText="1"/>
      <protection locked="0" hidden="1"/>
    </xf>
    <xf numFmtId="3" fontId="6" fillId="4" borderId="6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center" wrapText="1"/>
      <protection hidden="1"/>
    </xf>
    <xf numFmtId="3" fontId="6" fillId="0" borderId="0" xfId="0" applyNumberFormat="1" applyFont="1" applyBorder="1" applyAlignment="1" applyProtection="1">
      <alignment horizontal="center"/>
      <protection hidden="1"/>
    </xf>
    <xf numFmtId="171" fontId="16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4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4" fillId="0" borderId="10" xfId="0" applyFont="1" applyFill="1" applyBorder="1" applyAlignment="1"/>
    <xf numFmtId="0" fontId="4" fillId="0" borderId="12" xfId="0" applyFont="1" applyFill="1" applyBorder="1" applyAlignment="1"/>
    <xf numFmtId="3" fontId="13" fillId="0" borderId="11" xfId="0" applyNumberFormat="1" applyFont="1" applyBorder="1" applyAlignment="1"/>
    <xf numFmtId="3" fontId="13" fillId="0" borderId="13" xfId="0" applyNumberFormat="1" applyFont="1" applyBorder="1" applyAlignment="1"/>
    <xf numFmtId="0" fontId="4" fillId="0" borderId="19" xfId="0" applyFont="1" applyBorder="1" applyAlignment="1"/>
    <xf numFmtId="0" fontId="4" fillId="0" borderId="15" xfId="0" applyFont="1" applyBorder="1" applyAlignment="1"/>
    <xf numFmtId="0" fontId="4" fillId="2" borderId="5" xfId="0" applyFont="1" applyFill="1" applyBorder="1" applyAlignment="1"/>
    <xf numFmtId="0" fontId="4" fillId="0" borderId="6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3" fontId="4" fillId="2" borderId="5" xfId="0" applyNumberFormat="1" applyFont="1" applyFill="1" applyBorder="1" applyAlignment="1"/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top"/>
      <protection hidden="1"/>
    </xf>
    <xf numFmtId="0" fontId="4" fillId="0" borderId="24" xfId="0" applyFont="1" applyBorder="1" applyAlignment="1" applyProtection="1">
      <alignment vertical="top"/>
      <protection hidden="1"/>
    </xf>
    <xf numFmtId="0" fontId="4" fillId="0" borderId="25" xfId="0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26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27" xfId="0" applyFont="1" applyBorder="1" applyAlignment="1" applyProtection="1">
      <alignment vertical="top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4" fillId="0" borderId="28" xfId="0" applyFont="1" applyBorder="1" applyAlignment="1" applyProtection="1">
      <alignment vertical="top"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6" fillId="0" borderId="16" xfId="0" applyFont="1" applyBorder="1" applyAlignment="1" applyProtection="1">
      <protection hidden="1"/>
    </xf>
    <xf numFmtId="0" fontId="6" fillId="0" borderId="17" xfId="0" applyFont="1" applyBorder="1" applyAlignment="1" applyProtection="1">
      <protection hidden="1"/>
    </xf>
    <xf numFmtId="0" fontId="6" fillId="0" borderId="18" xfId="0" applyFont="1" applyBorder="1" applyAlignment="1" applyProtection="1">
      <protection hidden="1"/>
    </xf>
    <xf numFmtId="0" fontId="5" fillId="0" borderId="23" xfId="0" applyFont="1" applyBorder="1" applyAlignment="1" applyProtection="1">
      <alignment vertical="top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protection hidden="1"/>
    </xf>
    <xf numFmtId="0" fontId="4" fillId="0" borderId="28" xfId="0" applyFont="1" applyFill="1" applyBorder="1" applyAlignment="1" applyProtection="1">
      <protection hidden="1"/>
    </xf>
    <xf numFmtId="3" fontId="3" fillId="0" borderId="11" xfId="0" applyNumberFormat="1" applyFont="1" applyBorder="1" applyAlignment="1" applyProtection="1">
      <protection hidden="1"/>
    </xf>
    <xf numFmtId="3" fontId="3" fillId="0" borderId="4" xfId="0" applyNumberFormat="1" applyFont="1" applyBorder="1" applyAlignment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16" fillId="0" borderId="39" xfId="0" applyFont="1" applyBorder="1" applyAlignment="1" applyProtection="1">
      <alignment horizontal="center"/>
      <protection hidden="1"/>
    </xf>
    <xf numFmtId="0" fontId="16" fillId="0" borderId="41" xfId="0" applyFont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20" fillId="5" borderId="0" xfId="0" applyFont="1" applyFill="1" applyAlignment="1" applyProtection="1">
      <alignment horizontal="right"/>
      <protection hidden="1"/>
    </xf>
    <xf numFmtId="0" fontId="22" fillId="3" borderId="0" xfId="0" applyFont="1" applyFill="1" applyAlignment="1" applyProtection="1">
      <alignment horizontal="right"/>
      <protection hidden="1"/>
    </xf>
    <xf numFmtId="0" fontId="21" fillId="3" borderId="0" xfId="0" applyFont="1" applyFill="1" applyAlignment="1" applyProtection="1">
      <alignment horizontal="right"/>
      <protection hidden="1"/>
    </xf>
    <xf numFmtId="3" fontId="14" fillId="0" borderId="11" xfId="0" applyNumberFormat="1" applyFont="1" applyBorder="1" applyAlignment="1" applyProtection="1">
      <protection hidden="1"/>
    </xf>
    <xf numFmtId="3" fontId="14" fillId="0" borderId="4" xfId="0" applyNumberFormat="1" applyFont="1" applyBorder="1" applyAlignment="1" applyProtection="1"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435223</xdr:colOff>
      <xdr:row>35</xdr:row>
      <xdr:rowOff>137657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974B3-ED65-4AF7-AECB-8E444B54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88823" cy="5738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I35"/>
  <sheetViews>
    <sheetView zoomScale="150" zoomScaleNormal="150" workbookViewId="0">
      <selection activeCell="F21" sqref="F21"/>
    </sheetView>
  </sheetViews>
  <sheetFormatPr defaultColWidth="10.85546875" defaultRowHeight="11.65" x14ac:dyDescent="0.35"/>
  <cols>
    <col min="1" max="1" width="4.35546875" style="8" customWidth="1"/>
    <col min="2" max="2" width="12.140625" style="16" customWidth="1"/>
    <col min="3" max="3" width="17.42578125" style="8" customWidth="1"/>
    <col min="4" max="4" width="3.85546875" style="8" customWidth="1"/>
    <col min="5" max="6" width="15.78515625" style="8" customWidth="1"/>
    <col min="7" max="7" width="11.85546875" style="10" customWidth="1"/>
    <col min="8" max="8" width="10.85546875" style="10" customWidth="1"/>
    <col min="9" max="16384" width="10.85546875" style="8"/>
  </cols>
  <sheetData>
    <row r="1" spans="1:8" s="1" customFormat="1" ht="13.15" thickTop="1" x14ac:dyDescent="0.35">
      <c r="A1" s="157" t="s">
        <v>25</v>
      </c>
      <c r="B1" s="158"/>
      <c r="C1" s="158"/>
      <c r="D1" s="158"/>
      <c r="E1" s="158"/>
      <c r="F1" s="158"/>
      <c r="G1" s="159"/>
    </row>
    <row r="2" spans="1:8" s="1" customFormat="1" ht="9" customHeight="1" x14ac:dyDescent="0.35">
      <c r="A2" s="160"/>
      <c r="B2" s="161"/>
      <c r="C2" s="161"/>
      <c r="D2" s="161"/>
      <c r="E2" s="161"/>
      <c r="F2" s="161"/>
      <c r="G2" s="162"/>
    </row>
    <row r="3" spans="1:8" s="1" customFormat="1" ht="12.75" x14ac:dyDescent="0.35">
      <c r="A3" s="163"/>
      <c r="B3" s="164"/>
      <c r="C3" s="164"/>
      <c r="D3" s="164"/>
      <c r="E3" s="165"/>
      <c r="F3" s="172" t="s">
        <v>56</v>
      </c>
      <c r="G3" s="173"/>
    </row>
    <row r="4" spans="1:8" s="1" customFormat="1" ht="6.75" customHeight="1" x14ac:dyDescent="0.35">
      <c r="A4" s="166"/>
      <c r="B4" s="167"/>
      <c r="C4" s="167"/>
      <c r="D4" s="167"/>
      <c r="E4" s="168"/>
      <c r="F4" s="174"/>
      <c r="G4" s="175"/>
    </row>
    <row r="5" spans="1:8" s="1" customFormat="1" ht="12.75" x14ac:dyDescent="0.35">
      <c r="A5" s="166"/>
      <c r="B5" s="167"/>
      <c r="C5" s="167"/>
      <c r="D5" s="167"/>
      <c r="E5" s="168"/>
      <c r="F5" s="172" t="s">
        <v>57</v>
      </c>
      <c r="G5" s="173"/>
    </row>
    <row r="6" spans="1:8" s="1" customFormat="1" ht="12" customHeight="1" x14ac:dyDescent="0.35">
      <c r="A6" s="169"/>
      <c r="B6" s="170"/>
      <c r="C6" s="170"/>
      <c r="D6" s="170"/>
      <c r="E6" s="171"/>
      <c r="F6" s="174"/>
      <c r="G6" s="175"/>
    </row>
    <row r="7" spans="1:8" s="1" customFormat="1" ht="12" customHeight="1" x14ac:dyDescent="0.35">
      <c r="A7" s="2"/>
      <c r="B7" s="3"/>
      <c r="C7" s="3"/>
      <c r="D7" s="3"/>
      <c r="E7" s="3"/>
      <c r="F7" s="3"/>
      <c r="G7" s="22"/>
    </row>
    <row r="8" spans="1:8" ht="12.75" x14ac:dyDescent="0.35">
      <c r="A8" s="23"/>
      <c r="B8" s="9"/>
      <c r="C8" s="7"/>
      <c r="D8" s="7"/>
      <c r="E8" s="7"/>
      <c r="F8" s="5"/>
      <c r="G8" s="24"/>
    </row>
    <row r="9" spans="1:8" ht="13.15" x14ac:dyDescent="0.4">
      <c r="A9" s="25"/>
      <c r="B9" s="17" t="s">
        <v>36</v>
      </c>
      <c r="C9" s="18" t="s">
        <v>35</v>
      </c>
      <c r="D9" s="7"/>
      <c r="E9" s="44" t="s">
        <v>113</v>
      </c>
      <c r="F9" s="45" t="s">
        <v>114</v>
      </c>
      <c r="G9" s="46" t="s">
        <v>37</v>
      </c>
      <c r="H9" s="8"/>
    </row>
    <row r="10" spans="1:8" ht="13.5" thickBot="1" x14ac:dyDescent="0.45">
      <c r="A10" s="25"/>
      <c r="B10" s="17"/>
      <c r="C10" s="18"/>
      <c r="D10" s="7"/>
      <c r="E10" s="11"/>
      <c r="F10" s="12"/>
      <c r="G10" s="26"/>
      <c r="H10" s="8"/>
    </row>
    <row r="11" spans="1:8" ht="13.9" thickTop="1" thickBot="1" x14ac:dyDescent="0.45">
      <c r="A11" s="25"/>
      <c r="B11" s="8" t="s">
        <v>58</v>
      </c>
      <c r="C11" s="18"/>
      <c r="D11" s="7"/>
      <c r="E11" s="38">
        <v>20000</v>
      </c>
      <c r="F11" s="38">
        <v>50</v>
      </c>
      <c r="G11" s="24">
        <f>E11*F11</f>
        <v>1000000</v>
      </c>
      <c r="H11" s="8"/>
    </row>
    <row r="12" spans="1:8" ht="13.9" thickTop="1" thickBot="1" x14ac:dyDescent="0.45">
      <c r="A12" s="25"/>
      <c r="B12" s="17"/>
      <c r="C12" s="18"/>
      <c r="D12" s="7"/>
      <c r="E12" s="39"/>
      <c r="F12" s="40"/>
      <c r="G12" s="24"/>
      <c r="H12" s="8"/>
    </row>
    <row r="13" spans="1:8" ht="13.9" thickTop="1" thickBot="1" x14ac:dyDescent="0.45">
      <c r="A13" s="25"/>
      <c r="B13" s="8" t="s">
        <v>99</v>
      </c>
      <c r="C13" s="18"/>
      <c r="D13" s="7"/>
      <c r="E13" s="38">
        <v>20000</v>
      </c>
      <c r="F13" s="38">
        <v>5</v>
      </c>
      <c r="G13" s="24">
        <f>E13*F13</f>
        <v>100000</v>
      </c>
      <c r="H13" s="8"/>
    </row>
    <row r="14" spans="1:8" ht="13.5" thickTop="1" thickBot="1" x14ac:dyDescent="0.4">
      <c r="A14" s="23"/>
      <c r="B14" s="9"/>
      <c r="C14" s="7"/>
      <c r="D14" s="7"/>
      <c r="E14" s="41"/>
      <c r="F14" s="42"/>
      <c r="G14" s="24"/>
      <c r="H14" s="8"/>
    </row>
    <row r="15" spans="1:8" ht="13.5" thickTop="1" thickBot="1" x14ac:dyDescent="0.4">
      <c r="A15" s="23"/>
      <c r="B15" s="8" t="s">
        <v>101</v>
      </c>
      <c r="C15" s="13" t="s">
        <v>28</v>
      </c>
      <c r="D15" s="7"/>
      <c r="E15" s="38"/>
      <c r="F15" s="38"/>
      <c r="G15" s="24"/>
      <c r="H15" s="8"/>
    </row>
    <row r="16" spans="1:8" ht="13.5" thickTop="1" thickBot="1" x14ac:dyDescent="0.4">
      <c r="A16" s="23"/>
      <c r="B16" s="8"/>
      <c r="C16" s="7"/>
      <c r="D16" s="7"/>
      <c r="E16" s="41"/>
      <c r="F16" s="42"/>
      <c r="G16" s="24"/>
      <c r="H16" s="8"/>
    </row>
    <row r="17" spans="1:9" ht="12.4" thickTop="1" thickBot="1" x14ac:dyDescent="0.4">
      <c r="A17" s="23"/>
      <c r="B17" s="31" t="s">
        <v>30</v>
      </c>
      <c r="C17" s="13"/>
      <c r="D17" s="32"/>
      <c r="E17" s="38">
        <v>6500</v>
      </c>
      <c r="F17" s="38">
        <v>50</v>
      </c>
      <c r="G17" s="24">
        <f>E17*F17</f>
        <v>325000</v>
      </c>
      <c r="H17" s="8"/>
    </row>
    <row r="18" spans="1:9" ht="12.4" thickTop="1" thickBot="1" x14ac:dyDescent="0.4">
      <c r="A18" s="23"/>
      <c r="B18" s="31"/>
      <c r="C18" s="32"/>
      <c r="D18" s="32"/>
      <c r="E18" s="37"/>
      <c r="F18" s="37"/>
      <c r="G18" s="33"/>
      <c r="H18" s="8"/>
    </row>
    <row r="19" spans="1:9" ht="12.4" thickTop="1" thickBot="1" x14ac:dyDescent="0.4">
      <c r="A19" s="23"/>
      <c r="B19" s="31" t="s">
        <v>31</v>
      </c>
      <c r="C19" s="13"/>
      <c r="E19" s="38">
        <v>6500</v>
      </c>
      <c r="F19" s="38">
        <v>50</v>
      </c>
      <c r="G19" s="33">
        <f>E19*F19</f>
        <v>325000</v>
      </c>
      <c r="H19" s="8"/>
    </row>
    <row r="20" spans="1:9" ht="12.4" thickTop="1" thickBot="1" x14ac:dyDescent="0.4">
      <c r="A20" s="23"/>
      <c r="B20" s="31"/>
      <c r="C20" s="32"/>
      <c r="D20" s="32"/>
      <c r="E20" s="43"/>
      <c r="F20" s="43"/>
      <c r="G20" s="33"/>
      <c r="H20" s="8"/>
    </row>
    <row r="21" spans="1:9" ht="12.4" thickTop="1" thickBot="1" x14ac:dyDescent="0.4">
      <c r="A21" s="23"/>
      <c r="B21" s="31" t="s">
        <v>32</v>
      </c>
      <c r="C21" s="13"/>
      <c r="D21" s="32"/>
      <c r="E21" s="38">
        <v>6500</v>
      </c>
      <c r="F21" s="38">
        <v>50</v>
      </c>
      <c r="G21" s="33">
        <f t="shared" ref="G21:G23" si="0">E21*F21</f>
        <v>325000</v>
      </c>
      <c r="H21" s="8"/>
    </row>
    <row r="22" spans="1:9" ht="12.4" thickTop="1" thickBot="1" x14ac:dyDescent="0.4">
      <c r="A22" s="23"/>
      <c r="B22" s="31"/>
      <c r="C22" s="32"/>
      <c r="D22" s="32"/>
      <c r="E22" s="43"/>
      <c r="F22" s="43"/>
      <c r="G22" s="33"/>
      <c r="H22" s="8"/>
    </row>
    <row r="23" spans="1:9" ht="12.4" thickTop="1" thickBot="1" x14ac:dyDescent="0.4">
      <c r="A23" s="23"/>
      <c r="B23" s="31" t="s">
        <v>33</v>
      </c>
      <c r="C23" s="13"/>
      <c r="D23" s="32"/>
      <c r="E23" s="38">
        <v>0</v>
      </c>
      <c r="F23" s="38">
        <v>0</v>
      </c>
      <c r="G23" s="33">
        <f t="shared" si="0"/>
        <v>0</v>
      </c>
      <c r="H23" s="8"/>
    </row>
    <row r="24" spans="1:9" ht="13.15" thickTop="1" x14ac:dyDescent="0.35">
      <c r="A24" s="23"/>
      <c r="B24" s="8"/>
      <c r="C24" s="7"/>
      <c r="D24" s="7"/>
      <c r="E24" s="7"/>
      <c r="F24" s="10"/>
      <c r="G24" s="33"/>
      <c r="H24" s="8"/>
    </row>
    <row r="25" spans="1:9" ht="12.75" x14ac:dyDescent="0.35">
      <c r="A25" s="23"/>
      <c r="B25" s="9"/>
      <c r="C25" s="7"/>
      <c r="D25" s="7"/>
      <c r="E25" s="7"/>
      <c r="F25" s="10"/>
      <c r="G25" s="24"/>
      <c r="H25" s="8"/>
      <c r="I25" s="13"/>
    </row>
    <row r="26" spans="1:9" ht="12.75" x14ac:dyDescent="0.35">
      <c r="A26" s="23"/>
      <c r="B26" s="9"/>
      <c r="C26" s="32" t="s">
        <v>34</v>
      </c>
      <c r="D26" s="7"/>
      <c r="E26" s="32">
        <f>SUM(E17:E24)</f>
        <v>19500</v>
      </c>
      <c r="F26" s="10"/>
      <c r="G26" s="24">
        <f>SUM(G13:G23)</f>
        <v>1075000</v>
      </c>
      <c r="H26" s="8"/>
      <c r="I26" s="13"/>
    </row>
    <row r="27" spans="1:9" ht="12.75" x14ac:dyDescent="0.35">
      <c r="A27" s="23"/>
      <c r="B27" s="9"/>
      <c r="C27" s="7"/>
      <c r="D27" s="7"/>
      <c r="E27" s="7"/>
      <c r="F27" s="10"/>
      <c r="G27" s="24"/>
      <c r="H27" s="8"/>
      <c r="I27" s="13"/>
    </row>
    <row r="28" spans="1:9" x14ac:dyDescent="0.35">
      <c r="A28" s="23"/>
      <c r="B28" s="14"/>
      <c r="C28" s="13"/>
      <c r="D28" s="13"/>
      <c r="E28" s="15"/>
      <c r="F28" s="10"/>
      <c r="G28" s="24"/>
      <c r="H28" s="8"/>
    </row>
    <row r="29" spans="1:9" x14ac:dyDescent="0.35">
      <c r="A29" s="23"/>
      <c r="B29" s="15" t="s">
        <v>26</v>
      </c>
      <c r="C29" s="13"/>
      <c r="D29" s="13"/>
      <c r="F29" s="10"/>
      <c r="G29" s="24"/>
      <c r="H29" s="8"/>
    </row>
    <row r="30" spans="1:9" ht="12" thickBot="1" x14ac:dyDescent="0.4">
      <c r="A30" s="23"/>
      <c r="B30" s="8"/>
      <c r="C30" s="13"/>
      <c r="D30" s="13"/>
      <c r="F30" s="15"/>
      <c r="G30" s="24"/>
      <c r="H30" s="8"/>
    </row>
    <row r="31" spans="1:9" ht="12.4" thickTop="1" thickBot="1" x14ac:dyDescent="0.4">
      <c r="A31" s="27"/>
      <c r="B31" s="28" t="s">
        <v>46</v>
      </c>
      <c r="C31" s="28"/>
      <c r="D31" s="28"/>
      <c r="E31" s="28"/>
      <c r="F31" s="29"/>
      <c r="G31" s="35">
        <f>G26+G11</f>
        <v>2075000</v>
      </c>
      <c r="H31" s="23"/>
    </row>
    <row r="32" spans="1:9" ht="12" thickTop="1" x14ac:dyDescent="0.35"/>
    <row r="35" spans="5:5" x14ac:dyDescent="0.35">
      <c r="E35" s="34"/>
    </row>
  </sheetData>
  <sheetProtection algorithmName="SHA-512" hashValue="N1cpxl0rxHjliV+c6pn2/B6G2XCoSE4X2XRy0RzPIhAxNMhDu01K1Ls4yat41HM5pcbyI3DImNqM00epEl36sA==" saltValue="7rQhoZ7kqGw9G9usfEyeDA==" spinCount="100000" sheet="1" objects="1" scenarios="1" selectLockedCells="1"/>
  <mergeCells count="4">
    <mergeCell ref="A1:G2"/>
    <mergeCell ref="A3:E6"/>
    <mergeCell ref="F3:G4"/>
    <mergeCell ref="F5:G6"/>
  </mergeCells>
  <phoneticPr fontId="2" type="noConversion"/>
  <printOptions horizontalCentered="1"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&amp;CPro Forma Worksheet</oddHeader>
    <oddFooter>&amp;L&amp;"Arial,Regular"&amp;8Draft Pro Forma Worksheet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G59"/>
  <sheetViews>
    <sheetView topLeftCell="A19" workbookViewId="0">
      <selection activeCell="G15" sqref="G15:G23"/>
    </sheetView>
  </sheetViews>
  <sheetFormatPr defaultColWidth="11.42578125" defaultRowHeight="12.75" x14ac:dyDescent="0.35"/>
  <cols>
    <col min="1" max="1" width="8.85546875" style="1" customWidth="1"/>
    <col min="2" max="2" width="10.140625" style="1" customWidth="1"/>
    <col min="3" max="3" width="11.42578125" style="1" customWidth="1"/>
    <col min="4" max="4" width="21.85546875" style="1" customWidth="1"/>
    <col min="5" max="5" width="10.640625" style="1" customWidth="1"/>
    <col min="6" max="6" width="12.35546875" style="1" customWidth="1"/>
    <col min="7" max="7" width="15.85546875" style="1" customWidth="1"/>
    <col min="8" max="16384" width="11.42578125" style="1"/>
  </cols>
  <sheetData>
    <row r="1" spans="1:7" ht="13.15" thickTop="1" x14ac:dyDescent="0.35">
      <c r="A1" s="157" t="s">
        <v>55</v>
      </c>
      <c r="B1" s="158"/>
      <c r="C1" s="158"/>
      <c r="D1" s="158"/>
      <c r="E1" s="158"/>
      <c r="F1" s="158"/>
      <c r="G1" s="159"/>
    </row>
    <row r="2" spans="1:7" ht="9" customHeight="1" x14ac:dyDescent="0.35">
      <c r="A2" s="160"/>
      <c r="B2" s="161"/>
      <c r="C2" s="161"/>
      <c r="D2" s="161"/>
      <c r="E2" s="161"/>
      <c r="F2" s="161"/>
      <c r="G2" s="162"/>
    </row>
    <row r="3" spans="1:7" x14ac:dyDescent="0.35">
      <c r="A3" s="163"/>
      <c r="B3" s="164"/>
      <c r="C3" s="164"/>
      <c r="D3" s="164"/>
      <c r="E3" s="165"/>
      <c r="F3" s="172" t="s">
        <v>56</v>
      </c>
      <c r="G3" s="173"/>
    </row>
    <row r="4" spans="1:7" ht="6.75" customHeight="1" x14ac:dyDescent="0.35">
      <c r="A4" s="166"/>
      <c r="B4" s="167"/>
      <c r="C4" s="167"/>
      <c r="D4" s="167"/>
      <c r="E4" s="168"/>
      <c r="F4" s="174"/>
      <c r="G4" s="175"/>
    </row>
    <row r="5" spans="1:7" x14ac:dyDescent="0.35">
      <c r="A5" s="166"/>
      <c r="B5" s="167"/>
      <c r="C5" s="167"/>
      <c r="D5" s="167"/>
      <c r="E5" s="168"/>
      <c r="F5" s="172" t="s">
        <v>57</v>
      </c>
      <c r="G5" s="173"/>
    </row>
    <row r="6" spans="1:7" ht="12" customHeight="1" x14ac:dyDescent="0.35">
      <c r="A6" s="169"/>
      <c r="B6" s="170"/>
      <c r="C6" s="170"/>
      <c r="D6" s="170"/>
      <c r="E6" s="171"/>
      <c r="F6" s="174"/>
      <c r="G6" s="175"/>
    </row>
    <row r="7" spans="1:7" s="4" customFormat="1" ht="17.25" x14ac:dyDescent="0.45">
      <c r="A7" s="200" t="s">
        <v>58</v>
      </c>
      <c r="B7" s="201"/>
      <c r="C7" s="201"/>
      <c r="D7" s="201"/>
      <c r="E7" s="201"/>
      <c r="F7" s="202"/>
      <c r="G7" s="30">
        <f>'SF Calcs Ex'!G11</f>
        <v>1000000</v>
      </c>
    </row>
    <row r="8" spans="1:7" x14ac:dyDescent="0.35">
      <c r="A8" s="196"/>
      <c r="B8" s="199" t="s">
        <v>59</v>
      </c>
      <c r="C8" s="199"/>
      <c r="D8" s="199"/>
      <c r="E8" s="199"/>
      <c r="F8" s="20"/>
      <c r="G8" s="198"/>
    </row>
    <row r="9" spans="1:7" x14ac:dyDescent="0.35">
      <c r="A9" s="196"/>
      <c r="B9" s="199" t="s">
        <v>60</v>
      </c>
      <c r="C9" s="199"/>
      <c r="D9" s="199"/>
      <c r="E9" s="199"/>
      <c r="F9" s="20"/>
      <c r="G9" s="198"/>
    </row>
    <row r="10" spans="1:7" x14ac:dyDescent="0.35">
      <c r="A10" s="196"/>
      <c r="B10" s="199" t="s">
        <v>61</v>
      </c>
      <c r="C10" s="199"/>
      <c r="D10" s="199"/>
      <c r="E10" s="199"/>
      <c r="F10" s="19"/>
      <c r="G10" s="198"/>
    </row>
    <row r="11" spans="1:7" x14ac:dyDescent="0.35">
      <c r="A11" s="197"/>
      <c r="B11" s="199" t="s">
        <v>62</v>
      </c>
      <c r="C11" s="199"/>
      <c r="D11" s="199"/>
      <c r="E11" s="199"/>
      <c r="F11" s="20"/>
      <c r="G11" s="198"/>
    </row>
    <row r="12" spans="1:7" s="6" customFormat="1" ht="7.5" x14ac:dyDescent="0.2">
      <c r="A12" s="180"/>
      <c r="B12" s="179"/>
      <c r="C12" s="179"/>
      <c r="D12" s="179"/>
      <c r="E12" s="179"/>
      <c r="F12" s="179"/>
      <c r="G12" s="198"/>
    </row>
    <row r="13" spans="1:7" ht="0.75" customHeight="1" x14ac:dyDescent="0.35">
      <c r="A13" s="180"/>
      <c r="B13" s="179"/>
      <c r="C13" s="179"/>
      <c r="D13" s="179"/>
      <c r="E13" s="179"/>
      <c r="F13" s="179"/>
      <c r="G13" s="198"/>
    </row>
    <row r="14" spans="1:7" s="4" customFormat="1" ht="17.25" x14ac:dyDescent="0.45">
      <c r="A14" s="200" t="s">
        <v>52</v>
      </c>
      <c r="B14" s="201"/>
      <c r="C14" s="201"/>
      <c r="D14" s="201"/>
      <c r="E14" s="201"/>
      <c r="F14" s="202"/>
      <c r="G14" s="30">
        <f>'SF Calcs Ex'!G26</f>
        <v>1075000</v>
      </c>
    </row>
    <row r="15" spans="1:7" x14ac:dyDescent="0.35">
      <c r="A15" s="196"/>
      <c r="B15" s="176" t="s">
        <v>63</v>
      </c>
      <c r="C15" s="177"/>
      <c r="D15" s="177"/>
      <c r="E15" s="178"/>
      <c r="F15" s="20"/>
      <c r="G15" s="203"/>
    </row>
    <row r="16" spans="1:7" x14ac:dyDescent="0.35">
      <c r="A16" s="196"/>
      <c r="B16" s="176" t="s">
        <v>64</v>
      </c>
      <c r="C16" s="177"/>
      <c r="D16" s="177"/>
      <c r="E16" s="178"/>
      <c r="F16" s="20"/>
      <c r="G16" s="203"/>
    </row>
    <row r="17" spans="1:7" x14ac:dyDescent="0.35">
      <c r="A17" s="196"/>
      <c r="B17" s="176" t="s">
        <v>66</v>
      </c>
      <c r="C17" s="177"/>
      <c r="D17" s="177"/>
      <c r="E17" s="178"/>
      <c r="F17" s="20"/>
      <c r="G17" s="203"/>
    </row>
    <row r="18" spans="1:7" x14ac:dyDescent="0.35">
      <c r="A18" s="196"/>
      <c r="B18" s="176" t="s">
        <v>67</v>
      </c>
      <c r="C18" s="177"/>
      <c r="D18" s="177"/>
      <c r="E18" s="178"/>
      <c r="F18" s="20">
        <f>SUM(E19:E23)</f>
        <v>118250</v>
      </c>
      <c r="G18" s="203"/>
    </row>
    <row r="19" spans="1:7" x14ac:dyDescent="0.35">
      <c r="A19" s="196"/>
      <c r="B19" s="20"/>
      <c r="C19" s="199" t="s">
        <v>68</v>
      </c>
      <c r="D19" s="199"/>
      <c r="E19" s="20">
        <f>0.01*G14</f>
        <v>10750</v>
      </c>
      <c r="F19" s="179"/>
      <c r="G19" s="203"/>
    </row>
    <row r="20" spans="1:7" x14ac:dyDescent="0.35">
      <c r="A20" s="196"/>
      <c r="B20" s="20"/>
      <c r="C20" s="199" t="s">
        <v>69</v>
      </c>
      <c r="D20" s="199"/>
      <c r="E20" s="20">
        <f>0.01*G14</f>
        <v>10750</v>
      </c>
      <c r="F20" s="179"/>
      <c r="G20" s="203"/>
    </row>
    <row r="21" spans="1:7" x14ac:dyDescent="0.35">
      <c r="A21" s="196"/>
      <c r="B21" s="20"/>
      <c r="C21" s="20" t="s">
        <v>70</v>
      </c>
      <c r="D21" s="20"/>
      <c r="E21" s="20">
        <f>0.01*G14</f>
        <v>10750</v>
      </c>
      <c r="F21" s="179"/>
      <c r="G21" s="203"/>
    </row>
    <row r="22" spans="1:7" x14ac:dyDescent="0.35">
      <c r="A22" s="196"/>
      <c r="B22" s="20"/>
      <c r="C22" s="20" t="s">
        <v>71</v>
      </c>
      <c r="D22" s="20"/>
      <c r="E22" s="20">
        <f>0.01*G14</f>
        <v>10750</v>
      </c>
      <c r="F22" s="179"/>
      <c r="G22" s="203"/>
    </row>
    <row r="23" spans="1:7" x14ac:dyDescent="0.35">
      <c r="A23" s="197"/>
      <c r="B23" s="199" t="s">
        <v>72</v>
      </c>
      <c r="C23" s="199"/>
      <c r="D23" s="199"/>
      <c r="E23" s="20">
        <f>0.07*G14</f>
        <v>75250</v>
      </c>
      <c r="F23" s="179"/>
      <c r="G23" s="203"/>
    </row>
    <row r="24" spans="1:7" s="6" customFormat="1" ht="7.5" x14ac:dyDescent="0.2">
      <c r="A24" s="180"/>
      <c r="B24" s="179"/>
      <c r="C24" s="179"/>
      <c r="D24" s="179"/>
      <c r="E24" s="179"/>
      <c r="F24" s="179"/>
      <c r="G24" s="198"/>
    </row>
    <row r="25" spans="1:7" ht="0.75" customHeight="1" x14ac:dyDescent="0.35">
      <c r="A25" s="180"/>
      <c r="B25" s="179"/>
      <c r="C25" s="179"/>
      <c r="D25" s="179"/>
      <c r="E25" s="179"/>
      <c r="F25" s="179"/>
      <c r="G25" s="198"/>
    </row>
    <row r="26" spans="1:7" s="4" customFormat="1" ht="17.25" x14ac:dyDescent="0.45">
      <c r="A26" s="200" t="s">
        <v>43</v>
      </c>
      <c r="B26" s="201"/>
      <c r="C26" s="201"/>
      <c r="D26" s="201"/>
      <c r="E26" s="201"/>
      <c r="F26" s="202"/>
      <c r="G26" s="30">
        <f>F27+F36+F40+F47+F52</f>
        <v>439125.92613759416</v>
      </c>
    </row>
    <row r="27" spans="1:7" x14ac:dyDescent="0.35">
      <c r="A27" s="196"/>
      <c r="B27" s="176" t="s">
        <v>73</v>
      </c>
      <c r="C27" s="177"/>
      <c r="D27" s="177"/>
      <c r="E27" s="178"/>
      <c r="F27" s="20">
        <f>G14*0.075</f>
        <v>80625</v>
      </c>
      <c r="G27" s="198"/>
    </row>
    <row r="28" spans="1:7" x14ac:dyDescent="0.35">
      <c r="A28" s="196"/>
      <c r="B28" s="21"/>
      <c r="C28" s="199" t="s">
        <v>74</v>
      </c>
      <c r="D28" s="199"/>
      <c r="E28" s="199"/>
      <c r="F28" s="179"/>
      <c r="G28" s="198"/>
    </row>
    <row r="29" spans="1:7" x14ac:dyDescent="0.35">
      <c r="A29" s="196"/>
      <c r="B29" s="21"/>
      <c r="C29" s="199" t="s">
        <v>75</v>
      </c>
      <c r="D29" s="199"/>
      <c r="E29" s="20"/>
      <c r="F29" s="179"/>
      <c r="G29" s="198"/>
    </row>
    <row r="30" spans="1:7" x14ac:dyDescent="0.35">
      <c r="A30" s="196"/>
      <c r="B30" s="21"/>
      <c r="C30" s="20" t="s">
        <v>76</v>
      </c>
      <c r="D30" s="20"/>
      <c r="E30" s="20"/>
      <c r="F30" s="179"/>
      <c r="G30" s="198"/>
    </row>
    <row r="31" spans="1:7" x14ac:dyDescent="0.35">
      <c r="A31" s="196"/>
      <c r="B31" s="21"/>
      <c r="C31" s="199" t="s">
        <v>77</v>
      </c>
      <c r="D31" s="199"/>
      <c r="E31" s="20"/>
      <c r="F31" s="179"/>
      <c r="G31" s="198"/>
    </row>
    <row r="32" spans="1:7" x14ac:dyDescent="0.35">
      <c r="A32" s="196"/>
      <c r="B32" s="21"/>
      <c r="C32" s="199" t="s">
        <v>78</v>
      </c>
      <c r="D32" s="199"/>
      <c r="E32" s="20"/>
      <c r="F32" s="179"/>
      <c r="G32" s="198"/>
    </row>
    <row r="33" spans="1:7" x14ac:dyDescent="0.35">
      <c r="A33" s="196"/>
      <c r="B33" s="21"/>
      <c r="C33" s="199" t="s">
        <v>79</v>
      </c>
      <c r="D33" s="199"/>
      <c r="E33" s="20"/>
      <c r="F33" s="179"/>
      <c r="G33" s="198"/>
    </row>
    <row r="34" spans="1:7" x14ac:dyDescent="0.35">
      <c r="A34" s="196"/>
      <c r="B34" s="21"/>
      <c r="C34" s="20" t="s">
        <v>80</v>
      </c>
      <c r="D34" s="20"/>
      <c r="E34" s="20"/>
      <c r="F34" s="179"/>
      <c r="G34" s="198"/>
    </row>
    <row r="35" spans="1:7" x14ac:dyDescent="0.35">
      <c r="A35" s="196"/>
      <c r="B35" s="21"/>
      <c r="C35" s="199"/>
      <c r="D35" s="199"/>
      <c r="E35" s="20"/>
      <c r="F35" s="179"/>
      <c r="G35" s="198"/>
    </row>
    <row r="36" spans="1:7" x14ac:dyDescent="0.35">
      <c r="A36" s="196"/>
      <c r="B36" s="176" t="s">
        <v>81</v>
      </c>
      <c r="C36" s="177"/>
      <c r="D36" s="177"/>
      <c r="E36" s="178"/>
      <c r="F36" s="20">
        <f>G14*0.07</f>
        <v>75250</v>
      </c>
      <c r="G36" s="198"/>
    </row>
    <row r="37" spans="1:7" x14ac:dyDescent="0.35">
      <c r="A37" s="196"/>
      <c r="B37" s="21"/>
      <c r="C37" s="20" t="s">
        <v>82</v>
      </c>
      <c r="D37" s="20"/>
      <c r="E37" s="20"/>
      <c r="F37" s="179"/>
      <c r="G37" s="198"/>
    </row>
    <row r="38" spans="1:7" x14ac:dyDescent="0.35">
      <c r="A38" s="196"/>
      <c r="B38" s="21"/>
      <c r="C38" s="20" t="s">
        <v>83</v>
      </c>
      <c r="D38" s="20"/>
      <c r="E38" s="20"/>
      <c r="F38" s="179"/>
      <c r="G38" s="198"/>
    </row>
    <row r="39" spans="1:7" x14ac:dyDescent="0.35">
      <c r="A39" s="196"/>
      <c r="B39" s="21"/>
      <c r="C39" s="176"/>
      <c r="D39" s="178"/>
      <c r="E39" s="20"/>
      <c r="F39" s="179"/>
      <c r="G39" s="198"/>
    </row>
    <row r="40" spans="1:7" x14ac:dyDescent="0.35">
      <c r="A40" s="196"/>
      <c r="B40" s="176" t="s">
        <v>84</v>
      </c>
      <c r="C40" s="177"/>
      <c r="D40" s="177"/>
      <c r="E40" s="178"/>
      <c r="F40" s="36">
        <f>'Project GAP - Sources and Uses'!G39*0.05</f>
        <v>95125.926137594142</v>
      </c>
      <c r="G40" s="198"/>
    </row>
    <row r="41" spans="1:7" x14ac:dyDescent="0.35">
      <c r="A41" s="196"/>
      <c r="B41" s="21"/>
      <c r="C41" s="20" t="s">
        <v>61</v>
      </c>
      <c r="D41" s="20"/>
      <c r="E41" s="20"/>
      <c r="F41" s="179"/>
      <c r="G41" s="198"/>
    </row>
    <row r="42" spans="1:7" x14ac:dyDescent="0.35">
      <c r="A42" s="196"/>
      <c r="B42" s="21"/>
      <c r="C42" s="20" t="s">
        <v>85</v>
      </c>
      <c r="D42" s="20"/>
      <c r="E42" s="20"/>
      <c r="F42" s="179"/>
      <c r="G42" s="198"/>
    </row>
    <row r="43" spans="1:7" x14ac:dyDescent="0.35">
      <c r="A43" s="196"/>
      <c r="B43" s="21"/>
      <c r="C43" s="20" t="s">
        <v>86</v>
      </c>
      <c r="D43" s="20"/>
      <c r="E43" s="20"/>
      <c r="F43" s="179"/>
      <c r="G43" s="198"/>
    </row>
    <row r="44" spans="1:7" x14ac:dyDescent="0.35">
      <c r="A44" s="196"/>
      <c r="B44" s="21"/>
      <c r="C44" s="20" t="s">
        <v>87</v>
      </c>
      <c r="D44" s="20"/>
      <c r="E44" s="20"/>
      <c r="F44" s="179"/>
      <c r="G44" s="198"/>
    </row>
    <row r="45" spans="1:7" x14ac:dyDescent="0.35">
      <c r="A45" s="196"/>
      <c r="B45" s="21"/>
      <c r="C45" s="20" t="s">
        <v>88</v>
      </c>
      <c r="D45" s="20"/>
      <c r="E45" s="20"/>
      <c r="F45" s="179"/>
      <c r="G45" s="198"/>
    </row>
    <row r="46" spans="1:7" x14ac:dyDescent="0.35">
      <c r="A46" s="196"/>
      <c r="B46" s="21"/>
      <c r="C46" s="176"/>
      <c r="D46" s="178"/>
      <c r="E46" s="20"/>
      <c r="F46" s="179"/>
      <c r="G46" s="198"/>
    </row>
    <row r="47" spans="1:7" x14ac:dyDescent="0.35">
      <c r="A47" s="196"/>
      <c r="B47" s="176" t="s">
        <v>89</v>
      </c>
      <c r="C47" s="177"/>
      <c r="D47" s="177"/>
      <c r="E47" s="178"/>
      <c r="F47" s="20">
        <f>G14*0.075</f>
        <v>80625</v>
      </c>
      <c r="G47" s="198"/>
    </row>
    <row r="48" spans="1:7" x14ac:dyDescent="0.35">
      <c r="A48" s="196"/>
      <c r="B48" s="21"/>
      <c r="C48" s="176" t="s">
        <v>90</v>
      </c>
      <c r="D48" s="178"/>
      <c r="E48" s="20"/>
      <c r="F48" s="179"/>
      <c r="G48" s="198"/>
    </row>
    <row r="49" spans="1:7" x14ac:dyDescent="0.35">
      <c r="A49" s="196"/>
      <c r="B49" s="21"/>
      <c r="C49" s="176" t="s">
        <v>91</v>
      </c>
      <c r="D49" s="178"/>
      <c r="E49" s="20"/>
      <c r="F49" s="179"/>
      <c r="G49" s="198"/>
    </row>
    <row r="50" spans="1:7" x14ac:dyDescent="0.35">
      <c r="A50" s="196"/>
      <c r="B50" s="21"/>
      <c r="C50" s="176" t="s">
        <v>92</v>
      </c>
      <c r="D50" s="178"/>
      <c r="E50" s="20"/>
      <c r="F50" s="179"/>
      <c r="G50" s="198"/>
    </row>
    <row r="51" spans="1:7" x14ac:dyDescent="0.35">
      <c r="A51" s="196"/>
      <c r="B51" s="21"/>
      <c r="C51" s="176"/>
      <c r="D51" s="178"/>
      <c r="E51" s="20"/>
      <c r="F51" s="179"/>
      <c r="G51" s="198"/>
    </row>
    <row r="52" spans="1:7" x14ac:dyDescent="0.35">
      <c r="A52" s="196"/>
      <c r="B52" s="176" t="s">
        <v>106</v>
      </c>
      <c r="C52" s="177"/>
      <c r="D52" s="177"/>
      <c r="E52" s="178"/>
      <c r="F52" s="20">
        <f>G14*0.1</f>
        <v>107500</v>
      </c>
      <c r="G52" s="198"/>
    </row>
    <row r="53" spans="1:7" x14ac:dyDescent="0.35">
      <c r="A53" s="196"/>
      <c r="B53" s="21"/>
      <c r="C53" s="20" t="s">
        <v>93</v>
      </c>
      <c r="D53" s="20"/>
      <c r="E53" s="20"/>
      <c r="F53" s="179"/>
      <c r="G53" s="198"/>
    </row>
    <row r="54" spans="1:7" x14ac:dyDescent="0.35">
      <c r="A54" s="197"/>
      <c r="B54" s="21"/>
      <c r="C54" s="20" t="s">
        <v>94</v>
      </c>
      <c r="D54" s="20"/>
      <c r="E54" s="20"/>
      <c r="F54" s="179"/>
      <c r="G54" s="198"/>
    </row>
    <row r="55" spans="1:7" s="6" customFormat="1" ht="7.5" x14ac:dyDescent="0.2">
      <c r="A55" s="180"/>
      <c r="B55" s="181"/>
      <c r="C55" s="181"/>
      <c r="D55" s="181"/>
      <c r="E55" s="181"/>
      <c r="F55" s="181"/>
      <c r="G55" s="182"/>
    </row>
    <row r="56" spans="1:7" ht="0.75" customHeight="1" x14ac:dyDescent="0.35">
      <c r="A56" s="183"/>
      <c r="B56" s="184"/>
      <c r="C56" s="184"/>
      <c r="D56" s="184"/>
      <c r="E56" s="184"/>
      <c r="F56" s="184"/>
      <c r="G56" s="185"/>
    </row>
    <row r="57" spans="1:7" x14ac:dyDescent="0.35">
      <c r="A57" s="186" t="s">
        <v>96</v>
      </c>
      <c r="B57" s="187"/>
      <c r="C57" s="187"/>
      <c r="D57" s="187"/>
      <c r="E57" s="188"/>
      <c r="F57" s="192"/>
      <c r="G57" s="194">
        <f>G7+G14+G26</f>
        <v>2514125.926137594</v>
      </c>
    </row>
    <row r="58" spans="1:7" ht="13.15" thickBot="1" x14ac:dyDescent="0.4">
      <c r="A58" s="189"/>
      <c r="B58" s="190"/>
      <c r="C58" s="190"/>
      <c r="D58" s="190"/>
      <c r="E58" s="191"/>
      <c r="F58" s="193"/>
      <c r="G58" s="195"/>
    </row>
    <row r="59" spans="1:7" ht="13.15" thickTop="1" x14ac:dyDescent="0.35"/>
  </sheetData>
  <sheetProtection algorithmName="SHA-512" hashValue="t2mWTUOc/QeIYPT2b8Jhqz0HUnM/z7azJhvED2+p/dE6CO5B2c2i1tpOcw0XCauTEItPziVOY91uw3fMtkNA/g==" saltValue="GKQ5TdrME+a6ROwibQ0p+w==" spinCount="100000" sheet="1" objects="1" scenarios="1"/>
  <mergeCells count="53">
    <mergeCell ref="G8:G11"/>
    <mergeCell ref="B9:E9"/>
    <mergeCell ref="B10:E10"/>
    <mergeCell ref="B11:E11"/>
    <mergeCell ref="A1:G2"/>
    <mergeCell ref="A3:E6"/>
    <mergeCell ref="F3:G4"/>
    <mergeCell ref="F5:G6"/>
    <mergeCell ref="A7:F7"/>
    <mergeCell ref="A8:A11"/>
    <mergeCell ref="B8:E8"/>
    <mergeCell ref="C20:D20"/>
    <mergeCell ref="B23:D23"/>
    <mergeCell ref="A24:G25"/>
    <mergeCell ref="A26:F26"/>
    <mergeCell ref="A12:G13"/>
    <mergeCell ref="A14:F14"/>
    <mergeCell ref="A15:A23"/>
    <mergeCell ref="B15:E15"/>
    <mergeCell ref="G15:G23"/>
    <mergeCell ref="B16:E16"/>
    <mergeCell ref="B17:E17"/>
    <mergeCell ref="B18:E18"/>
    <mergeCell ref="C19:D19"/>
    <mergeCell ref="F19:F23"/>
    <mergeCell ref="F28:F35"/>
    <mergeCell ref="C29:D29"/>
    <mergeCell ref="C31:D31"/>
    <mergeCell ref="C32:D32"/>
    <mergeCell ref="C33:D33"/>
    <mergeCell ref="C35:D35"/>
    <mergeCell ref="C50:D50"/>
    <mergeCell ref="C51:D51"/>
    <mergeCell ref="B36:E36"/>
    <mergeCell ref="F37:F39"/>
    <mergeCell ref="C39:D39"/>
    <mergeCell ref="B40:E40"/>
    <mergeCell ref="B52:E52"/>
    <mergeCell ref="F53:F54"/>
    <mergeCell ref="A55:G56"/>
    <mergeCell ref="A57:E58"/>
    <mergeCell ref="F57:F58"/>
    <mergeCell ref="G57:G58"/>
    <mergeCell ref="A27:A54"/>
    <mergeCell ref="B27:E27"/>
    <mergeCell ref="G27:G54"/>
    <mergeCell ref="C28:E28"/>
    <mergeCell ref="F41:F46"/>
    <mergeCell ref="C46:D46"/>
    <mergeCell ref="B47:E47"/>
    <mergeCell ref="C48:D48"/>
    <mergeCell ref="F48:F51"/>
    <mergeCell ref="C49:D49"/>
  </mergeCells>
  <phoneticPr fontId="2" type="noConversion"/>
  <printOptions horizontalCentered="1"/>
  <pageMargins left="0.5" right="0.5" top="0.5" bottom="0.75" header="0.5" footer="0.22"/>
  <pageSetup orientation="portrait" r:id="rId1"/>
  <headerFooter alignWithMargins="0">
    <oddHeader>&amp;L&amp;C&amp;R</oddHeader>
    <oddFooter xml:space="preserve">&amp;C&amp;"Arial,Regular"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J46"/>
  <sheetViews>
    <sheetView topLeftCell="A13" zoomScaleNormal="100" workbookViewId="0">
      <selection activeCell="E23" sqref="E23"/>
    </sheetView>
  </sheetViews>
  <sheetFormatPr defaultColWidth="10.85546875" defaultRowHeight="15" x14ac:dyDescent="0.4"/>
  <cols>
    <col min="1" max="1" width="4.640625" style="57" customWidth="1"/>
    <col min="2" max="2" width="22.140625" style="57" customWidth="1"/>
    <col min="3" max="3" width="8.42578125" style="57" customWidth="1"/>
    <col min="4" max="4" width="10.35546875" style="84" customWidth="1"/>
    <col min="5" max="5" width="18.42578125" style="85" customWidth="1"/>
    <col min="6" max="6" width="12.640625" style="57" customWidth="1"/>
    <col min="7" max="7" width="13.640625" style="57" customWidth="1"/>
    <col min="8" max="8" width="10.85546875" style="57"/>
    <col min="9" max="9" width="11.5703125" style="57" bestFit="1" customWidth="1"/>
    <col min="10" max="16384" width="10.85546875" style="57"/>
  </cols>
  <sheetData>
    <row r="1" spans="1:7" s="47" customFormat="1" ht="13.15" thickTop="1" x14ac:dyDescent="0.35">
      <c r="A1" s="204" t="s">
        <v>24</v>
      </c>
      <c r="B1" s="205"/>
      <c r="C1" s="205"/>
      <c r="D1" s="205"/>
      <c r="E1" s="205"/>
      <c r="F1" s="205"/>
      <c r="G1" s="206"/>
    </row>
    <row r="2" spans="1:7" s="47" customFormat="1" ht="9" customHeight="1" x14ac:dyDescent="0.35">
      <c r="A2" s="207"/>
      <c r="B2" s="208"/>
      <c r="C2" s="208"/>
      <c r="D2" s="208"/>
      <c r="E2" s="208"/>
      <c r="F2" s="208"/>
      <c r="G2" s="209"/>
    </row>
    <row r="3" spans="1:7" s="47" customFormat="1" ht="12.75" x14ac:dyDescent="0.35">
      <c r="A3" s="210"/>
      <c r="B3" s="211"/>
      <c r="C3" s="211"/>
      <c r="D3" s="211"/>
      <c r="E3" s="212"/>
      <c r="F3" s="219" t="s">
        <v>56</v>
      </c>
      <c r="G3" s="220"/>
    </row>
    <row r="4" spans="1:7" s="47" customFormat="1" ht="6.75" customHeight="1" x14ac:dyDescent="0.35">
      <c r="A4" s="213"/>
      <c r="B4" s="214"/>
      <c r="C4" s="214"/>
      <c r="D4" s="214"/>
      <c r="E4" s="215"/>
      <c r="F4" s="221"/>
      <c r="G4" s="222"/>
    </row>
    <row r="5" spans="1:7" s="47" customFormat="1" ht="12.75" x14ac:dyDescent="0.35">
      <c r="A5" s="213"/>
      <c r="B5" s="214"/>
      <c r="C5" s="214"/>
      <c r="D5" s="214"/>
      <c r="E5" s="215"/>
      <c r="F5" s="219" t="s">
        <v>57</v>
      </c>
      <c r="G5" s="220"/>
    </row>
    <row r="6" spans="1:7" s="47" customFormat="1" ht="12" customHeight="1" x14ac:dyDescent="0.35">
      <c r="A6" s="216"/>
      <c r="B6" s="217"/>
      <c r="C6" s="217"/>
      <c r="D6" s="217"/>
      <c r="E6" s="218"/>
      <c r="F6" s="221"/>
      <c r="G6" s="222"/>
    </row>
    <row r="7" spans="1:7" s="47" customFormat="1" ht="12.75" customHeight="1" x14ac:dyDescent="0.35">
      <c r="A7" s="48"/>
      <c r="B7" s="49"/>
      <c r="C7" s="49"/>
      <c r="D7" s="49"/>
      <c r="E7" s="49"/>
      <c r="F7" s="49"/>
      <c r="G7" s="50"/>
    </row>
    <row r="8" spans="1:7" x14ac:dyDescent="0.4">
      <c r="A8" s="51" t="s">
        <v>14</v>
      </c>
      <c r="B8" s="52"/>
      <c r="C8" s="52"/>
      <c r="D8" s="53"/>
      <c r="E8" s="54"/>
      <c r="F8" s="55"/>
      <c r="G8" s="56"/>
    </row>
    <row r="9" spans="1:7" x14ac:dyDescent="0.4">
      <c r="A9" s="58"/>
      <c r="B9" s="59" t="s">
        <v>11</v>
      </c>
      <c r="C9" s="52"/>
      <c r="D9" s="53"/>
      <c r="E9" s="54"/>
      <c r="F9" s="55"/>
      <c r="G9" s="56"/>
    </row>
    <row r="10" spans="1:7" x14ac:dyDescent="0.4">
      <c r="A10" s="58"/>
      <c r="B10" s="60"/>
      <c r="C10" s="111" t="s">
        <v>27</v>
      </c>
      <c r="D10" s="155" t="s">
        <v>54</v>
      </c>
      <c r="E10" s="154" t="s">
        <v>42</v>
      </c>
      <c r="F10" s="155" t="s">
        <v>37</v>
      </c>
      <c r="G10" s="56"/>
    </row>
    <row r="11" spans="1:7" ht="14.1" customHeight="1" x14ac:dyDescent="0.4">
      <c r="A11" s="58"/>
      <c r="B11" s="60" t="s">
        <v>38</v>
      </c>
      <c r="C11" s="52">
        <v>900</v>
      </c>
      <c r="D11" s="153"/>
      <c r="E11" s="152"/>
      <c r="F11" s="62">
        <f>E11*D11*12</f>
        <v>0</v>
      </c>
      <c r="G11" s="56"/>
    </row>
    <row r="12" spans="1:7" ht="14.1" customHeight="1" x14ac:dyDescent="0.4">
      <c r="A12" s="58"/>
      <c r="B12" s="63" t="s">
        <v>39</v>
      </c>
      <c r="C12" s="52">
        <v>1000</v>
      </c>
      <c r="D12" s="151">
        <v>10</v>
      </c>
      <c r="E12" s="152">
        <v>1000</v>
      </c>
      <c r="F12" s="62">
        <f>E12*D12*12</f>
        <v>120000</v>
      </c>
      <c r="G12" s="56"/>
    </row>
    <row r="13" spans="1:7" ht="14.1" customHeight="1" x14ac:dyDescent="0.4">
      <c r="A13" s="58"/>
      <c r="B13" s="63" t="s">
        <v>29</v>
      </c>
      <c r="C13" s="52">
        <v>1100</v>
      </c>
      <c r="D13" s="151"/>
      <c r="E13" s="152"/>
      <c r="F13" s="62">
        <f>E13*D13*12</f>
        <v>0</v>
      </c>
      <c r="G13" s="56"/>
    </row>
    <row r="14" spans="1:7" ht="14.1" customHeight="1" x14ac:dyDescent="0.4">
      <c r="A14" s="58"/>
      <c r="B14" s="63"/>
      <c r="C14" s="52"/>
      <c r="D14" s="55"/>
      <c r="E14" s="64"/>
      <c r="F14" s="55"/>
      <c r="G14" s="56"/>
    </row>
    <row r="15" spans="1:7" ht="14.1" customHeight="1" x14ac:dyDescent="0.4">
      <c r="A15" s="58"/>
      <c r="B15" s="63"/>
      <c r="C15" s="52"/>
      <c r="D15" s="55"/>
      <c r="E15" s="64"/>
      <c r="F15" s="55"/>
      <c r="G15" s="56"/>
    </row>
    <row r="16" spans="1:7" ht="14.1" customHeight="1" x14ac:dyDescent="0.4">
      <c r="A16" s="58"/>
      <c r="B16" s="59" t="s">
        <v>12</v>
      </c>
      <c r="C16" s="52"/>
      <c r="D16" s="155" t="s">
        <v>27</v>
      </c>
      <c r="E16" s="154" t="s">
        <v>41</v>
      </c>
      <c r="F16" s="155" t="s">
        <v>37</v>
      </c>
      <c r="G16" s="56"/>
    </row>
    <row r="17" spans="1:10" ht="14.1" customHeight="1" x14ac:dyDescent="0.4">
      <c r="A17" s="58"/>
      <c r="B17" s="60" t="s">
        <v>115</v>
      </c>
      <c r="C17" s="52"/>
      <c r="D17" s="151">
        <v>6500</v>
      </c>
      <c r="E17" s="152">
        <v>12</v>
      </c>
      <c r="F17" s="62">
        <f>E17*D17</f>
        <v>78000</v>
      </c>
      <c r="G17" s="56"/>
    </row>
    <row r="18" spans="1:10" ht="14.1" customHeight="1" x14ac:dyDescent="0.4">
      <c r="A18" s="58"/>
      <c r="B18" s="60" t="s">
        <v>116</v>
      </c>
      <c r="C18" s="52"/>
      <c r="D18" s="151"/>
      <c r="E18" s="152"/>
      <c r="F18" s="62">
        <f>E18*D18</f>
        <v>0</v>
      </c>
      <c r="G18" s="56"/>
    </row>
    <row r="19" spans="1:10" ht="14.1" customHeight="1" x14ac:dyDescent="0.4">
      <c r="A19" s="58"/>
      <c r="B19" s="60" t="s">
        <v>117</v>
      </c>
      <c r="C19" s="52"/>
      <c r="D19" s="151"/>
      <c r="E19" s="152"/>
      <c r="F19" s="62">
        <f>E19*D19</f>
        <v>0</v>
      </c>
      <c r="G19" s="56"/>
    </row>
    <row r="20" spans="1:10" ht="14.1" customHeight="1" x14ac:dyDescent="0.4">
      <c r="A20" s="58"/>
      <c r="B20" s="60" t="s">
        <v>118</v>
      </c>
      <c r="C20" s="52"/>
      <c r="D20" s="151"/>
      <c r="E20" s="152"/>
      <c r="F20" s="62">
        <f>E20*D20</f>
        <v>0</v>
      </c>
      <c r="G20" s="56"/>
    </row>
    <row r="21" spans="1:10" ht="14.1" customHeight="1" x14ac:dyDescent="0.4">
      <c r="A21" s="58"/>
      <c r="B21" s="52"/>
      <c r="C21" s="52"/>
      <c r="D21" s="53"/>
      <c r="E21" s="54"/>
      <c r="F21" s="55"/>
      <c r="G21" s="56"/>
    </row>
    <row r="22" spans="1:10" x14ac:dyDescent="0.4">
      <c r="A22" s="58"/>
      <c r="B22" s="59" t="s">
        <v>47</v>
      </c>
      <c r="C22" s="52"/>
      <c r="D22" s="53"/>
      <c r="E22" s="54"/>
      <c r="F22" s="62">
        <f>SUM(F11:F18)</f>
        <v>198000</v>
      </c>
      <c r="G22" s="56"/>
      <c r="J22" s="65"/>
    </row>
    <row r="23" spans="1:10" x14ac:dyDescent="0.4">
      <c r="A23" s="58"/>
      <c r="B23" s="52" t="s">
        <v>48</v>
      </c>
      <c r="C23" s="52"/>
      <c r="D23" s="66">
        <v>0.1</v>
      </c>
      <c r="E23" s="54"/>
      <c r="F23" s="67">
        <f>-F22*$D$23</f>
        <v>-19800</v>
      </c>
      <c r="G23" s="56"/>
    </row>
    <row r="24" spans="1:10" x14ac:dyDescent="0.4">
      <c r="A24" s="58"/>
      <c r="B24" s="52"/>
      <c r="C24" s="52"/>
      <c r="D24" s="53"/>
      <c r="E24" s="54"/>
      <c r="F24" s="68"/>
      <c r="G24" s="56"/>
    </row>
    <row r="25" spans="1:10" x14ac:dyDescent="0.4">
      <c r="A25" s="58"/>
      <c r="B25" s="52"/>
      <c r="C25" s="52"/>
      <c r="D25" s="53"/>
      <c r="E25" s="54"/>
      <c r="F25" s="68"/>
      <c r="G25" s="56"/>
    </row>
    <row r="26" spans="1:10" x14ac:dyDescent="0.4">
      <c r="A26" s="58"/>
      <c r="B26" s="59" t="s">
        <v>13</v>
      </c>
      <c r="C26" s="52"/>
      <c r="D26" s="53"/>
      <c r="E26" s="54"/>
      <c r="G26" s="69">
        <f>F23+F22</f>
        <v>178200</v>
      </c>
    </row>
    <row r="27" spans="1:10" x14ac:dyDescent="0.4">
      <c r="A27" s="58"/>
      <c r="B27" s="52"/>
      <c r="C27" s="52"/>
      <c r="D27" s="53"/>
      <c r="E27" s="54"/>
      <c r="F27" s="55"/>
      <c r="G27" s="56"/>
    </row>
    <row r="28" spans="1:10" x14ac:dyDescent="0.4">
      <c r="A28" s="58"/>
      <c r="B28" s="52"/>
      <c r="C28" s="52"/>
      <c r="D28" s="52"/>
      <c r="E28" s="52"/>
      <c r="F28" s="52"/>
      <c r="G28" s="56"/>
    </row>
    <row r="29" spans="1:10" x14ac:dyDescent="0.4">
      <c r="A29" s="58"/>
      <c r="B29" s="52" t="s">
        <v>15</v>
      </c>
      <c r="C29" s="52"/>
      <c r="D29" s="53"/>
      <c r="E29" s="150">
        <v>0.01</v>
      </c>
      <c r="F29" s="70">
        <f>$G$26*E29</f>
        <v>1782</v>
      </c>
      <c r="G29" s="56"/>
    </row>
    <row r="30" spans="1:10" x14ac:dyDescent="0.4">
      <c r="A30" s="58"/>
      <c r="B30" s="52" t="s">
        <v>16</v>
      </c>
      <c r="C30" s="52"/>
      <c r="D30" s="53"/>
      <c r="E30" s="150">
        <v>0.06</v>
      </c>
      <c r="F30" s="70">
        <f t="shared" ref="F30:F31" si="0">$G$26*E30</f>
        <v>10692</v>
      </c>
      <c r="G30" s="56"/>
    </row>
    <row r="31" spans="1:10" x14ac:dyDescent="0.4">
      <c r="A31" s="58"/>
      <c r="B31" s="52" t="s">
        <v>23</v>
      </c>
      <c r="C31" s="52"/>
      <c r="D31" s="53"/>
      <c r="E31" s="150">
        <v>0.03</v>
      </c>
      <c r="F31" s="70">
        <f t="shared" si="0"/>
        <v>5346</v>
      </c>
      <c r="G31" s="56"/>
    </row>
    <row r="32" spans="1:10" x14ac:dyDescent="0.4">
      <c r="A32" s="58"/>
      <c r="B32" s="59" t="s">
        <v>50</v>
      </c>
      <c r="C32" s="52"/>
      <c r="D32" s="71"/>
      <c r="E32" s="72">
        <f>SUM(E29:E31)</f>
        <v>9.9999999999999992E-2</v>
      </c>
      <c r="G32" s="69">
        <f>SUM(F29:F31)</f>
        <v>17820</v>
      </c>
    </row>
    <row r="33" spans="1:8" x14ac:dyDescent="0.4">
      <c r="A33" s="51" t="s">
        <v>49</v>
      </c>
      <c r="B33" s="52"/>
      <c r="C33" s="52"/>
      <c r="D33" s="53"/>
      <c r="E33" s="54"/>
      <c r="F33" s="73"/>
      <c r="G33" s="56"/>
    </row>
    <row r="34" spans="1:8" x14ac:dyDescent="0.4">
      <c r="A34" s="51"/>
      <c r="B34" s="52"/>
      <c r="C34" s="52"/>
      <c r="D34" s="53"/>
      <c r="E34" s="54"/>
      <c r="F34" s="73"/>
      <c r="G34" s="56"/>
    </row>
    <row r="35" spans="1:8" x14ac:dyDescent="0.4">
      <c r="A35" s="51"/>
      <c r="B35" s="74" t="s">
        <v>98</v>
      </c>
      <c r="C35" s="52"/>
      <c r="D35" s="53"/>
      <c r="E35" s="54"/>
      <c r="G35" s="69">
        <f>G26-G32</f>
        <v>160380</v>
      </c>
    </row>
    <row r="36" spans="1:8" x14ac:dyDescent="0.4">
      <c r="A36" s="51"/>
      <c r="B36" s="59"/>
      <c r="C36" s="52"/>
      <c r="D36" s="53" t="s">
        <v>17</v>
      </c>
      <c r="E36" s="54"/>
      <c r="F36" s="149">
        <v>1.25</v>
      </c>
      <c r="G36" s="56"/>
    </row>
    <row r="37" spans="1:8" x14ac:dyDescent="0.4">
      <c r="A37" s="58"/>
      <c r="B37" s="59"/>
      <c r="C37" s="52"/>
      <c r="D37" s="53" t="s">
        <v>21</v>
      </c>
      <c r="E37" s="54"/>
      <c r="F37" s="62">
        <f>G35/F36</f>
        <v>128304</v>
      </c>
      <c r="G37" s="56"/>
    </row>
    <row r="38" spans="1:8" x14ac:dyDescent="0.4">
      <c r="A38" s="58"/>
      <c r="B38" s="59"/>
      <c r="C38" s="52"/>
      <c r="D38" s="53"/>
      <c r="E38" s="54"/>
      <c r="F38" s="73"/>
      <c r="G38" s="56"/>
    </row>
    <row r="39" spans="1:8" x14ac:dyDescent="0.4">
      <c r="A39" s="58"/>
      <c r="B39" s="59" t="s">
        <v>22</v>
      </c>
      <c r="C39" s="52"/>
      <c r="D39" s="53"/>
      <c r="E39" s="54"/>
      <c r="F39" s="73"/>
      <c r="G39" s="69">
        <f>SUM(F40:F42)</f>
        <v>128303.99999999983</v>
      </c>
    </row>
    <row r="40" spans="1:8" x14ac:dyDescent="0.4">
      <c r="A40" s="58"/>
      <c r="B40" s="52" t="s">
        <v>18</v>
      </c>
      <c r="C40" s="52"/>
      <c r="D40" s="53"/>
      <c r="E40" s="57"/>
      <c r="F40" s="62">
        <f>'Project GAP - Sources and Uses'!F41</f>
        <v>128303.99999999983</v>
      </c>
      <c r="G40" s="56"/>
    </row>
    <row r="41" spans="1:8" x14ac:dyDescent="0.4">
      <c r="A41" s="58"/>
      <c r="B41" s="52" t="s">
        <v>20</v>
      </c>
      <c r="C41" s="52"/>
      <c r="D41" s="53"/>
      <c r="E41" s="57"/>
      <c r="F41" s="75">
        <v>0</v>
      </c>
      <c r="G41" s="56"/>
    </row>
    <row r="42" spans="1:8" x14ac:dyDescent="0.4">
      <c r="A42" s="58"/>
      <c r="B42" s="52" t="s">
        <v>19</v>
      </c>
      <c r="C42" s="52"/>
      <c r="D42" s="53"/>
      <c r="E42" s="57"/>
      <c r="F42" s="75">
        <f>'Project GAP - Sources and Uses'!F49</f>
        <v>0</v>
      </c>
      <c r="G42" s="56"/>
    </row>
    <row r="43" spans="1:8" x14ac:dyDescent="0.4">
      <c r="A43" s="58"/>
      <c r="B43" s="52"/>
      <c r="C43" s="52"/>
      <c r="D43" s="53"/>
      <c r="E43" s="54"/>
      <c r="F43" s="73"/>
      <c r="G43" s="56"/>
    </row>
    <row r="44" spans="1:8" x14ac:dyDescent="0.4">
      <c r="A44" s="58"/>
      <c r="B44" s="59" t="s">
        <v>107</v>
      </c>
      <c r="C44" s="74"/>
      <c r="D44" s="76"/>
      <c r="E44" s="77"/>
      <c r="F44" s="78"/>
      <c r="G44" s="148">
        <f>G35-(F40+F41+F42)</f>
        <v>32076.000000000175</v>
      </c>
    </row>
    <row r="45" spans="1:8" ht="15.4" thickBot="1" x14ac:dyDescent="0.45">
      <c r="A45" s="79"/>
      <c r="B45" s="80"/>
      <c r="C45" s="80"/>
      <c r="D45" s="81"/>
      <c r="E45" s="82"/>
      <c r="F45" s="80"/>
      <c r="G45" s="83"/>
      <c r="H45" s="58"/>
    </row>
    <row r="46" spans="1:8" ht="15.4" thickTop="1" x14ac:dyDescent="0.4">
      <c r="F46" s="52"/>
      <c r="G46" s="52"/>
    </row>
  </sheetData>
  <sheetProtection algorithmName="SHA-512" hashValue="HSsKFJvQS1eDsuLfdMa2VBXTmsP4JZbzAnw8VO/LZI2Yg593427BtLWAP1vXGXXD3+5Tn5aNoE3+267OgHrhOQ==" saltValue="HFs7HfrrmjtZ0uiT+Byw+w==" spinCount="100000" sheet="1" objects="1" scenarios="1"/>
  <mergeCells count="4">
    <mergeCell ref="A1:G2"/>
    <mergeCell ref="A3:E6"/>
    <mergeCell ref="F3:G4"/>
    <mergeCell ref="F5:G6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59"/>
  <sheetViews>
    <sheetView tabSelected="1" topLeftCell="A28" zoomScaleNormal="100" workbookViewId="0">
      <selection activeCell="I57" sqref="I57"/>
    </sheetView>
  </sheetViews>
  <sheetFormatPr defaultColWidth="11.42578125" defaultRowHeight="12.75" x14ac:dyDescent="0.35"/>
  <cols>
    <col min="1" max="1" width="8.85546875" style="47" customWidth="1"/>
    <col min="2" max="2" width="22.42578125" style="47" customWidth="1"/>
    <col min="3" max="3" width="11.42578125" style="47" bestFit="1" customWidth="1"/>
    <col min="4" max="4" width="10.640625" style="47" customWidth="1"/>
    <col min="5" max="5" width="18" style="47" customWidth="1"/>
    <col min="6" max="6" width="14.35546875" style="47" bestFit="1" customWidth="1"/>
    <col min="7" max="7" width="22.140625" style="47" customWidth="1"/>
    <col min="8" max="8" width="11.42578125" style="47"/>
    <col min="9" max="9" width="14.42578125" style="47" bestFit="1" customWidth="1"/>
    <col min="10" max="16384" width="11.42578125" style="47"/>
  </cols>
  <sheetData>
    <row r="1" spans="1:7" ht="13.15" thickTop="1" x14ac:dyDescent="0.35">
      <c r="A1" s="204" t="s">
        <v>95</v>
      </c>
      <c r="B1" s="205"/>
      <c r="C1" s="205"/>
      <c r="D1" s="205"/>
      <c r="E1" s="205"/>
      <c r="F1" s="205"/>
      <c r="G1" s="206"/>
    </row>
    <row r="2" spans="1:7" ht="9" customHeight="1" x14ac:dyDescent="0.35">
      <c r="A2" s="207"/>
      <c r="B2" s="208"/>
      <c r="C2" s="208"/>
      <c r="D2" s="208"/>
      <c r="E2" s="208"/>
      <c r="F2" s="208"/>
      <c r="G2" s="209"/>
    </row>
    <row r="3" spans="1:7" x14ac:dyDescent="0.35">
      <c r="A3" s="226"/>
      <c r="B3" s="211"/>
      <c r="C3" s="211"/>
      <c r="D3" s="211"/>
      <c r="E3" s="212"/>
      <c r="F3" s="219" t="s">
        <v>56</v>
      </c>
      <c r="G3" s="220"/>
    </row>
    <row r="4" spans="1:7" ht="6.75" customHeight="1" x14ac:dyDescent="0.35">
      <c r="A4" s="213"/>
      <c r="B4" s="214"/>
      <c r="C4" s="214"/>
      <c r="D4" s="214"/>
      <c r="E4" s="215"/>
      <c r="F4" s="221"/>
      <c r="G4" s="222"/>
    </row>
    <row r="5" spans="1:7" x14ac:dyDescent="0.35">
      <c r="A5" s="213"/>
      <c r="B5" s="214"/>
      <c r="C5" s="214"/>
      <c r="D5" s="214"/>
      <c r="E5" s="215"/>
      <c r="F5" s="219" t="s">
        <v>57</v>
      </c>
      <c r="G5" s="220"/>
    </row>
    <row r="6" spans="1:7" ht="12" customHeight="1" x14ac:dyDescent="0.35">
      <c r="A6" s="216"/>
      <c r="B6" s="217"/>
      <c r="C6" s="217"/>
      <c r="D6" s="217"/>
      <c r="E6" s="218"/>
      <c r="F6" s="221"/>
      <c r="G6" s="222"/>
    </row>
    <row r="7" spans="1:7" ht="12.75" customHeight="1" x14ac:dyDescent="0.35">
      <c r="A7" s="48"/>
      <c r="B7" s="49"/>
      <c r="C7" s="49"/>
      <c r="D7" s="49"/>
      <c r="E7" s="49"/>
      <c r="F7" s="49"/>
      <c r="G7" s="50"/>
    </row>
    <row r="8" spans="1:7" ht="15" x14ac:dyDescent="0.4">
      <c r="A8" s="86" t="s">
        <v>51</v>
      </c>
      <c r="B8" s="87"/>
      <c r="C8" s="88"/>
      <c r="D8" s="88"/>
      <c r="E8" s="88"/>
      <c r="F8" s="88"/>
      <c r="G8" s="89"/>
    </row>
    <row r="9" spans="1:7" s="57" customFormat="1" ht="17.649999999999999" x14ac:dyDescent="0.5">
      <c r="A9" s="223" t="s">
        <v>58</v>
      </c>
      <c r="B9" s="224"/>
      <c r="C9" s="224"/>
      <c r="D9" s="224"/>
      <c r="E9" s="224"/>
      <c r="F9" s="225"/>
      <c r="G9" s="90">
        <f>'TDCs Ex'!G7</f>
        <v>1000000</v>
      </c>
    </row>
    <row r="10" spans="1:7" ht="0.75" customHeight="1" x14ac:dyDescent="0.35">
      <c r="A10" s="240"/>
      <c r="B10" s="241"/>
      <c r="C10" s="241"/>
      <c r="D10" s="241"/>
      <c r="E10" s="241"/>
      <c r="F10" s="241"/>
      <c r="G10" s="242"/>
    </row>
    <row r="11" spans="1:7" ht="0.75" customHeight="1" x14ac:dyDescent="0.35">
      <c r="A11" s="91"/>
      <c r="B11" s="92"/>
      <c r="C11" s="92"/>
      <c r="D11" s="92"/>
      <c r="E11" s="92"/>
      <c r="F11" s="92"/>
      <c r="G11" s="93"/>
    </row>
    <row r="12" spans="1:7" s="57" customFormat="1" ht="17.649999999999999" x14ac:dyDescent="0.5">
      <c r="A12" s="223" t="s">
        <v>52</v>
      </c>
      <c r="B12" s="224"/>
      <c r="C12" s="224"/>
      <c r="D12" s="224"/>
      <c r="E12" s="224"/>
      <c r="F12" s="225"/>
      <c r="G12" s="90">
        <f>'TDCs Ex'!G14</f>
        <v>1075000</v>
      </c>
    </row>
    <row r="13" spans="1:7" ht="0.75" customHeight="1" x14ac:dyDescent="0.35">
      <c r="A13" s="240"/>
      <c r="B13" s="241"/>
      <c r="C13" s="241"/>
      <c r="D13" s="241"/>
      <c r="E13" s="241"/>
      <c r="F13" s="241"/>
      <c r="G13" s="242"/>
    </row>
    <row r="14" spans="1:7" s="57" customFormat="1" ht="17.649999999999999" x14ac:dyDescent="0.5">
      <c r="A14" s="223" t="s">
        <v>43</v>
      </c>
      <c r="B14" s="224"/>
      <c r="C14" s="224"/>
      <c r="D14" s="224"/>
      <c r="E14" s="224"/>
      <c r="F14" s="225"/>
      <c r="G14" s="90">
        <f>'TDCs Ex'!G26</f>
        <v>439125.92613759416</v>
      </c>
    </row>
    <row r="15" spans="1:7" s="94" customFormat="1" ht="7.5" x14ac:dyDescent="0.2">
      <c r="A15" s="240"/>
      <c r="B15" s="243"/>
      <c r="C15" s="243"/>
      <c r="D15" s="243"/>
      <c r="E15" s="243"/>
      <c r="F15" s="243"/>
      <c r="G15" s="244"/>
    </row>
    <row r="16" spans="1:7" ht="0.75" customHeight="1" x14ac:dyDescent="0.35">
      <c r="A16" s="245"/>
      <c r="B16" s="246"/>
      <c r="C16" s="246"/>
      <c r="D16" s="246"/>
      <c r="E16" s="246"/>
      <c r="F16" s="246"/>
      <c r="G16" s="247"/>
    </row>
    <row r="17" spans="1:9" ht="12.75" customHeight="1" x14ac:dyDescent="0.35">
      <c r="A17" s="227" t="s">
        <v>8</v>
      </c>
      <c r="B17" s="228"/>
      <c r="C17" s="228"/>
      <c r="D17" s="228"/>
      <c r="E17" s="229"/>
      <c r="F17" s="233"/>
      <c r="G17" s="235">
        <f>G14+G12+G9</f>
        <v>2514125.926137594</v>
      </c>
    </row>
    <row r="18" spans="1:9" ht="12.75" customHeight="1" x14ac:dyDescent="0.35">
      <c r="A18" s="230"/>
      <c r="B18" s="231"/>
      <c r="C18" s="231"/>
      <c r="D18" s="231"/>
      <c r="E18" s="232"/>
      <c r="F18" s="234"/>
      <c r="G18" s="236"/>
    </row>
    <row r="19" spans="1:9" ht="12.75" customHeight="1" x14ac:dyDescent="0.35">
      <c r="A19" s="48"/>
      <c r="B19" s="49"/>
      <c r="C19" s="49"/>
      <c r="D19" s="49"/>
      <c r="E19" s="49"/>
      <c r="F19" s="49"/>
      <c r="G19" s="50"/>
    </row>
    <row r="20" spans="1:9" ht="12.75" customHeight="1" x14ac:dyDescent="0.35">
      <c r="A20" s="48"/>
      <c r="B20" s="49"/>
      <c r="C20" s="49"/>
      <c r="D20" s="49"/>
      <c r="E20" s="49"/>
      <c r="F20" s="49"/>
      <c r="G20" s="50"/>
    </row>
    <row r="21" spans="1:9" ht="15" x14ac:dyDescent="0.4">
      <c r="A21" s="86" t="s">
        <v>44</v>
      </c>
      <c r="B21" s="87"/>
      <c r="C21" s="88"/>
      <c r="D21" s="88"/>
      <c r="E21" s="88"/>
      <c r="F21" s="88"/>
      <c r="G21" s="89"/>
    </row>
    <row r="22" spans="1:9" ht="15" x14ac:dyDescent="0.4">
      <c r="A22" s="58" t="s">
        <v>45</v>
      </c>
      <c r="B22" s="52"/>
      <c r="C22" s="52"/>
      <c r="D22" s="52"/>
      <c r="E22" s="95"/>
      <c r="F22" s="95"/>
      <c r="G22" s="96"/>
    </row>
    <row r="23" spans="1:9" ht="15" x14ac:dyDescent="0.4">
      <c r="A23" s="51"/>
      <c r="B23" s="52" t="s">
        <v>97</v>
      </c>
      <c r="C23" s="52"/>
      <c r="D23" s="52"/>
      <c r="E23" s="95"/>
      <c r="F23" s="116"/>
      <c r="G23" s="96"/>
    </row>
    <row r="24" spans="1:9" ht="15" x14ac:dyDescent="0.4">
      <c r="A24" s="51"/>
      <c r="B24" s="52" t="s">
        <v>102</v>
      </c>
      <c r="C24" s="237"/>
      <c r="D24" s="237"/>
      <c r="E24" s="238"/>
      <c r="F24" s="116"/>
      <c r="G24" s="96"/>
    </row>
    <row r="25" spans="1:9" ht="15.4" thickBot="1" x14ac:dyDescent="0.45">
      <c r="A25" s="51"/>
      <c r="B25" s="52" t="s">
        <v>102</v>
      </c>
      <c r="C25" s="239"/>
      <c r="D25" s="237"/>
      <c r="E25" s="238"/>
      <c r="F25" s="116"/>
      <c r="G25" s="96"/>
    </row>
    <row r="26" spans="1:9" ht="15.75" thickTop="1" thickBot="1" x14ac:dyDescent="0.45">
      <c r="A26" s="51"/>
      <c r="B26" s="52" t="s">
        <v>53</v>
      </c>
      <c r="C26" s="146"/>
      <c r="D26" s="143">
        <v>0.2</v>
      </c>
      <c r="E26" s="98">
        <v>0.9</v>
      </c>
      <c r="F26" s="97">
        <f>C26*D26*E26</f>
        <v>0</v>
      </c>
      <c r="G26" s="96"/>
    </row>
    <row r="27" spans="1:9" ht="15.75" thickTop="1" thickBot="1" x14ac:dyDescent="0.45">
      <c r="A27" s="51"/>
      <c r="B27" s="52" t="s">
        <v>40</v>
      </c>
      <c r="C27" s="147">
        <v>0.1</v>
      </c>
      <c r="D27" s="143"/>
      <c r="E27" s="98"/>
      <c r="F27" s="97">
        <f>G17*C27</f>
        <v>251412.59261375942</v>
      </c>
      <c r="G27" s="96">
        <f>F27</f>
        <v>251412.59261375942</v>
      </c>
    </row>
    <row r="28" spans="1:9" ht="15.4" thickTop="1" x14ac:dyDescent="0.4">
      <c r="A28" s="58"/>
      <c r="B28" s="52"/>
      <c r="C28" s="52"/>
      <c r="D28" s="52"/>
      <c r="E28" s="52"/>
      <c r="F28" s="52"/>
      <c r="G28" s="56"/>
    </row>
    <row r="29" spans="1:9" ht="15" x14ac:dyDescent="0.4">
      <c r="A29" s="51"/>
      <c r="B29" s="52" t="s">
        <v>119</v>
      </c>
      <c r="C29" s="142"/>
      <c r="D29" s="142"/>
      <c r="E29" s="52"/>
      <c r="F29" s="144">
        <v>0</v>
      </c>
      <c r="G29" s="96">
        <f>F29</f>
        <v>0</v>
      </c>
      <c r="I29" s="100"/>
    </row>
    <row r="30" spans="1:9" ht="15" x14ac:dyDescent="0.4">
      <c r="A30" s="51"/>
      <c r="B30" s="52" t="s">
        <v>0</v>
      </c>
      <c r="C30" s="142"/>
      <c r="D30" s="142"/>
      <c r="E30" s="52"/>
      <c r="F30" s="144"/>
      <c r="G30" s="96"/>
    </row>
    <row r="31" spans="1:9" ht="15" x14ac:dyDescent="0.4">
      <c r="A31" s="51"/>
      <c r="B31" s="52" t="s">
        <v>0</v>
      </c>
      <c r="C31" s="142" t="s">
        <v>100</v>
      </c>
      <c r="D31" s="142"/>
      <c r="E31" s="52"/>
      <c r="F31" s="144">
        <v>10000</v>
      </c>
      <c r="G31" s="96">
        <f>F31</f>
        <v>10000</v>
      </c>
      <c r="I31" s="100"/>
    </row>
    <row r="32" spans="1:9" ht="15" x14ac:dyDescent="0.4">
      <c r="A32" s="51"/>
      <c r="B32" s="52" t="s">
        <v>9</v>
      </c>
      <c r="C32" s="142"/>
      <c r="D32" s="142"/>
      <c r="E32" s="52"/>
      <c r="F32" s="144"/>
      <c r="G32" s="96"/>
      <c r="I32" s="87"/>
    </row>
    <row r="33" spans="1:12" ht="15" x14ac:dyDescent="0.4">
      <c r="A33" s="51"/>
      <c r="B33" s="52" t="s">
        <v>9</v>
      </c>
      <c r="C33" s="142"/>
      <c r="D33" s="142"/>
      <c r="E33" s="52"/>
      <c r="F33" s="144"/>
      <c r="G33" s="96"/>
      <c r="I33" s="87"/>
    </row>
    <row r="34" spans="1:12" ht="15" x14ac:dyDescent="0.4">
      <c r="A34" s="51"/>
      <c r="B34" s="52" t="s">
        <v>9</v>
      </c>
      <c r="C34" s="142"/>
      <c r="D34" s="142"/>
      <c r="E34" s="52"/>
      <c r="F34" s="144"/>
      <c r="G34" s="96"/>
    </row>
    <row r="35" spans="1:12" ht="15.4" thickBot="1" x14ac:dyDescent="0.45">
      <c r="A35" s="58"/>
      <c r="B35" s="52"/>
      <c r="C35" s="52"/>
      <c r="D35" s="52"/>
      <c r="E35" s="95"/>
      <c r="F35" s="95"/>
      <c r="G35" s="89"/>
      <c r="H35" s="87"/>
    </row>
    <row r="36" spans="1:12" ht="15.75" thickTop="1" thickBot="1" x14ac:dyDescent="0.45">
      <c r="A36" s="58"/>
      <c r="B36" s="52"/>
      <c r="C36" s="52" t="s">
        <v>104</v>
      </c>
      <c r="D36" s="52"/>
      <c r="E36" s="95"/>
      <c r="F36" s="95"/>
      <c r="G36" s="101">
        <f>SUM(G23:G34)</f>
        <v>261412.59261375942</v>
      </c>
    </row>
    <row r="37" spans="1:12" ht="15.4" thickTop="1" x14ac:dyDescent="0.4">
      <c r="A37" s="58"/>
      <c r="B37" s="52"/>
      <c r="C37" s="52"/>
      <c r="D37" s="52"/>
      <c r="E37" s="95"/>
      <c r="F37" s="95"/>
      <c r="G37" s="102"/>
    </row>
    <row r="38" spans="1:12" ht="15.4" thickBot="1" x14ac:dyDescent="0.45">
      <c r="A38" s="58" t="s">
        <v>65</v>
      </c>
      <c r="B38" s="52"/>
      <c r="C38" s="52"/>
      <c r="D38" s="52"/>
      <c r="E38" s="103"/>
      <c r="F38" s="103"/>
      <c r="G38" s="104"/>
    </row>
    <row r="39" spans="1:12" ht="15.75" thickTop="1" thickBot="1" x14ac:dyDescent="0.45">
      <c r="A39" s="58"/>
      <c r="B39" s="52" t="s">
        <v>5</v>
      </c>
      <c r="C39" s="105" t="s">
        <v>103</v>
      </c>
      <c r="D39" s="106"/>
      <c r="E39" s="106"/>
      <c r="F39" s="107"/>
      <c r="G39" s="108">
        <f>PV(C41,D41,-'Proforma Ex'!F37)</f>
        <v>1902518.5227518827</v>
      </c>
      <c r="I39" s="109"/>
      <c r="J39" s="110" t="s">
        <v>110</v>
      </c>
      <c r="K39" s="110" t="s">
        <v>111</v>
      </c>
      <c r="L39" s="110" t="s">
        <v>112</v>
      </c>
    </row>
    <row r="40" spans="1:12" ht="15.4" thickTop="1" x14ac:dyDescent="0.4">
      <c r="A40" s="58"/>
      <c r="B40" s="52"/>
      <c r="C40" s="111" t="s">
        <v>4</v>
      </c>
      <c r="D40" s="111" t="s">
        <v>1</v>
      </c>
      <c r="E40" s="111" t="s">
        <v>2</v>
      </c>
      <c r="F40" s="111" t="s">
        <v>3</v>
      </c>
      <c r="G40" s="112"/>
      <c r="I40" s="113" t="s">
        <v>108</v>
      </c>
      <c r="J40" s="114">
        <v>25</v>
      </c>
      <c r="K40" s="115">
        <f>D45</f>
        <v>15</v>
      </c>
      <c r="L40" s="115">
        <f>D49</f>
        <v>12</v>
      </c>
    </row>
    <row r="41" spans="1:12" ht="15" x14ac:dyDescent="0.4">
      <c r="A41" s="58"/>
      <c r="B41" s="52"/>
      <c r="C41" s="145">
        <v>4.4999999999999998E-2</v>
      </c>
      <c r="D41" s="144">
        <v>25</v>
      </c>
      <c r="E41" s="117">
        <f>J42</f>
        <v>6.7439028038694587E-2</v>
      </c>
      <c r="F41" s="118">
        <f>PMT(C41,D41,-G39)</f>
        <v>128303.99999999983</v>
      </c>
      <c r="G41" s="56"/>
      <c r="I41" s="119" t="s">
        <v>109</v>
      </c>
      <c r="J41" s="120">
        <f>C41</f>
        <v>4.4999999999999998E-2</v>
      </c>
      <c r="K41" s="120">
        <f>C45</f>
        <v>0.04</v>
      </c>
      <c r="L41" s="120">
        <v>0.04</v>
      </c>
    </row>
    <row r="42" spans="1:12" ht="15.4" thickBot="1" x14ac:dyDescent="0.45">
      <c r="A42" s="58"/>
      <c r="B42" s="52"/>
      <c r="C42" s="121"/>
      <c r="D42" s="95"/>
      <c r="E42" s="122"/>
      <c r="F42" s="61"/>
      <c r="G42" s="123"/>
      <c r="I42" s="124" t="s">
        <v>2</v>
      </c>
      <c r="J42" s="125">
        <f>J41/(1-(1/((1+J41)^J40)))</f>
        <v>6.7439028038694587E-2</v>
      </c>
      <c r="K42" s="125">
        <f>K41/(1-(1/((1+K41)^K40)))</f>
        <v>8.9941100370973123E-2</v>
      </c>
      <c r="L42" s="125">
        <f>L41/(1-(1/((1+L41)^L40)))</f>
        <v>0.10655217268605648</v>
      </c>
    </row>
    <row r="43" spans="1:12" ht="15.75" thickTop="1" thickBot="1" x14ac:dyDescent="0.45">
      <c r="A43" s="58"/>
      <c r="B43" s="52" t="s">
        <v>6</v>
      </c>
      <c r="C43" s="105"/>
      <c r="D43" s="106"/>
      <c r="E43" s="106"/>
      <c r="F43" s="107"/>
      <c r="G43" s="126"/>
    </row>
    <row r="44" spans="1:12" ht="15.4" thickTop="1" x14ac:dyDescent="0.4">
      <c r="A44" s="58"/>
      <c r="B44" s="52"/>
      <c r="C44" s="111" t="s">
        <v>4</v>
      </c>
      <c r="D44" s="111" t="s">
        <v>1</v>
      </c>
      <c r="E44" s="111" t="s">
        <v>2</v>
      </c>
      <c r="F44" s="111" t="s">
        <v>3</v>
      </c>
      <c r="G44" s="127"/>
    </row>
    <row r="45" spans="1:12" ht="15" x14ac:dyDescent="0.4">
      <c r="A45" s="58"/>
      <c r="B45" s="52"/>
      <c r="C45" s="145">
        <v>0.04</v>
      </c>
      <c r="D45" s="144">
        <v>15</v>
      </c>
      <c r="E45" s="117">
        <f>K42</f>
        <v>8.9941100370973123E-2</v>
      </c>
      <c r="F45" s="118"/>
      <c r="G45" s="56"/>
    </row>
    <row r="46" spans="1:12" ht="15.4" thickBot="1" x14ac:dyDescent="0.45">
      <c r="A46" s="58"/>
      <c r="B46" s="52"/>
      <c r="C46" s="128"/>
      <c r="D46" s="129"/>
      <c r="E46" s="130"/>
      <c r="F46" s="61"/>
      <c r="G46" s="123"/>
    </row>
    <row r="47" spans="1:12" ht="15.75" thickTop="1" thickBot="1" x14ac:dyDescent="0.45">
      <c r="A47" s="58"/>
      <c r="B47" s="52" t="s">
        <v>7</v>
      </c>
      <c r="C47" s="131"/>
      <c r="D47" s="99"/>
      <c r="E47" s="99"/>
      <c r="F47" s="132"/>
      <c r="G47" s="133"/>
    </row>
    <row r="48" spans="1:12" ht="15.4" thickTop="1" x14ac:dyDescent="0.4">
      <c r="A48" s="58"/>
      <c r="B48" s="52"/>
      <c r="C48" s="111" t="s">
        <v>4</v>
      </c>
      <c r="D48" s="111" t="s">
        <v>1</v>
      </c>
      <c r="E48" s="111" t="s">
        <v>2</v>
      </c>
      <c r="F48" s="134" t="s">
        <v>3</v>
      </c>
      <c r="G48" s="135"/>
    </row>
    <row r="49" spans="1:10" ht="15" x14ac:dyDescent="0.4">
      <c r="A49" s="136"/>
      <c r="B49" s="52"/>
      <c r="C49" s="145">
        <v>0.12</v>
      </c>
      <c r="D49" s="144">
        <v>12</v>
      </c>
      <c r="E49" s="117">
        <f>L42</f>
        <v>0.10655217268605648</v>
      </c>
      <c r="F49" s="118"/>
      <c r="G49" s="56"/>
      <c r="J49" s="137"/>
    </row>
    <row r="50" spans="1:10" x14ac:dyDescent="0.35">
      <c r="A50" s="136"/>
      <c r="B50" s="87"/>
      <c r="C50" s="87"/>
      <c r="D50" s="87"/>
      <c r="E50" s="87"/>
      <c r="F50" s="87"/>
      <c r="G50" s="89"/>
      <c r="I50" s="138"/>
    </row>
    <row r="51" spans="1:10" ht="15" x14ac:dyDescent="0.4">
      <c r="A51" s="136"/>
      <c r="B51" s="87"/>
      <c r="C51" s="52" t="s">
        <v>105</v>
      </c>
      <c r="D51" s="87"/>
      <c r="E51" s="87"/>
      <c r="F51" s="55">
        <f>SUM(F41:F49)</f>
        <v>128303.99999999983</v>
      </c>
      <c r="G51" s="139">
        <f>G43+G39</f>
        <v>1902518.5227518827</v>
      </c>
    </row>
    <row r="52" spans="1:10" ht="12.75" customHeight="1" x14ac:dyDescent="0.35">
      <c r="A52" s="48"/>
      <c r="B52" s="49"/>
      <c r="C52" s="49"/>
      <c r="D52" s="49"/>
      <c r="E52" s="49"/>
      <c r="F52" s="49"/>
      <c r="G52" s="50"/>
    </row>
    <row r="53" spans="1:10" x14ac:dyDescent="0.35">
      <c r="A53" s="227" t="s">
        <v>10</v>
      </c>
      <c r="B53" s="228"/>
      <c r="C53" s="228"/>
      <c r="D53" s="228"/>
      <c r="E53" s="229"/>
      <c r="F53" s="233"/>
      <c r="G53" s="254">
        <f>G51+G36</f>
        <v>2163931.1153656421</v>
      </c>
    </row>
    <row r="54" spans="1:10" x14ac:dyDescent="0.35">
      <c r="A54" s="230"/>
      <c r="B54" s="231"/>
      <c r="C54" s="231"/>
      <c r="D54" s="231"/>
      <c r="E54" s="232"/>
      <c r="F54" s="234"/>
      <c r="G54" s="255"/>
    </row>
    <row r="55" spans="1:10" ht="13.15" thickBot="1" x14ac:dyDescent="0.4">
      <c r="A55" s="136"/>
      <c r="B55" s="87"/>
      <c r="C55" s="87"/>
      <c r="D55" s="87"/>
      <c r="E55" s="87"/>
      <c r="F55" s="140"/>
      <c r="G55" s="141"/>
    </row>
    <row r="56" spans="1:10" s="57" customFormat="1" ht="21" thickBot="1" x14ac:dyDescent="0.65">
      <c r="A56" s="248" t="s">
        <v>120</v>
      </c>
      <c r="B56" s="249"/>
      <c r="C56" s="249"/>
      <c r="D56" s="249"/>
      <c r="E56" s="249"/>
      <c r="F56" s="250"/>
      <c r="G56" s="156">
        <f>G17-G53</f>
        <v>350194.81077195192</v>
      </c>
    </row>
    <row r="58" spans="1:10" x14ac:dyDescent="0.35">
      <c r="E58" s="251" t="s">
        <v>121</v>
      </c>
      <c r="F58" s="251"/>
      <c r="G58" s="251"/>
    </row>
    <row r="59" spans="1:10" x14ac:dyDescent="0.35">
      <c r="E59" s="252" t="s">
        <v>122</v>
      </c>
      <c r="F59" s="253"/>
      <c r="G59" s="253"/>
    </row>
  </sheetData>
  <sheetProtection algorithmName="SHA-512" hashValue="/RXtdLvUb4Or9ZBXT76IUjDEn95PX7DO3W3shubCkYGP0XO0ikAU2IIre/iDwMHFyvNpDCIlTQPkQ3V5Av/jBw==" saltValue="iZgKfIT6Mv0MOBLIt4m8GA==" spinCount="100000" sheet="1" objects="1" scenarios="1"/>
  <mergeCells count="21">
    <mergeCell ref="A56:F56"/>
    <mergeCell ref="E58:G58"/>
    <mergeCell ref="E59:G59"/>
    <mergeCell ref="A53:E54"/>
    <mergeCell ref="F53:F54"/>
    <mergeCell ref="G53:G54"/>
    <mergeCell ref="A10:G10"/>
    <mergeCell ref="A12:F12"/>
    <mergeCell ref="A13:G13"/>
    <mergeCell ref="A14:F14"/>
    <mergeCell ref="A15:G16"/>
    <mergeCell ref="A17:E18"/>
    <mergeCell ref="F17:F18"/>
    <mergeCell ref="G17:G18"/>
    <mergeCell ref="C24:E24"/>
    <mergeCell ref="C25:E25"/>
    <mergeCell ref="A9:F9"/>
    <mergeCell ref="A1:G2"/>
    <mergeCell ref="A3:E6"/>
    <mergeCell ref="F3:G4"/>
    <mergeCell ref="F5:G6"/>
  </mergeCells>
  <phoneticPr fontId="2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8122-8E49-4C56-BA3B-6D828E8B9CFC}">
  <dimension ref="A1"/>
  <sheetViews>
    <sheetView workbookViewId="0">
      <selection activeCell="K39" sqref="K39"/>
    </sheetView>
  </sheetViews>
  <sheetFormatPr defaultRowHeight="12.4" x14ac:dyDescent="0.35"/>
  <sheetData/>
  <sheetProtection algorithmName="SHA-512" hashValue="PdqFALG2MUB+od14ybmfe9DlrPBtS9btkZgQK84lbbceVJFEJaRNuAIlZSvc1gIpBo0NrJ1hyuRe4n/rs3lzuw==" saltValue="7XKoq6rUiwPxwK4xB0Imr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1F3EC5E2C4640860BDE69BCD38808" ma:contentTypeVersion="12" ma:contentTypeDescription="Create a new document." ma:contentTypeScope="" ma:versionID="bbfb30f378744362ef04228ab5045a6f">
  <xsd:schema xmlns:xsd="http://www.w3.org/2001/XMLSchema" xmlns:xs="http://www.w3.org/2001/XMLSchema" xmlns:p="http://schemas.microsoft.com/office/2006/metadata/properties" xmlns:ns2="9038f3ee-b374-476f-95bc-62845a2d64ee" xmlns:ns3="cd200660-9cd7-40f2-9ab3-f2476417ceb1" targetNamespace="http://schemas.microsoft.com/office/2006/metadata/properties" ma:root="true" ma:fieldsID="d4e430925c60a861dfa330167b7a6292" ns2:_="" ns3:_="">
    <xsd:import namespace="9038f3ee-b374-476f-95bc-62845a2d64ee"/>
    <xsd:import namespace="cd200660-9cd7-40f2-9ab3-f2476417ce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8f3ee-b374-476f-95bc-62845a2d64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00660-9cd7-40f2-9ab3-f2476417ceb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DFE8D-F462-4785-8C5E-C3A38428314C}"/>
</file>

<file path=customXml/itemProps2.xml><?xml version="1.0" encoding="utf-8"?>
<ds:datastoreItem xmlns:ds="http://schemas.openxmlformats.org/officeDocument/2006/customXml" ds:itemID="{909434CC-6B2D-48E0-9FC3-BAD42D22AA9C}"/>
</file>

<file path=customXml/itemProps3.xml><?xml version="1.0" encoding="utf-8"?>
<ds:datastoreItem xmlns:ds="http://schemas.openxmlformats.org/officeDocument/2006/customXml" ds:itemID="{43132089-8348-4C14-B087-C7AE286FC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 Calcs Ex</vt:lpstr>
      <vt:lpstr>TDCs Ex</vt:lpstr>
      <vt:lpstr>Proforma Ex</vt:lpstr>
      <vt:lpstr>Project GAP - Sources and Uses</vt:lpstr>
      <vt:lpstr>CONTACT INFO</vt:lpstr>
      <vt:lpstr>'Proforma Ex'!Print_Area</vt:lpstr>
      <vt:lpstr>'Project GAP - Sources and Uses'!Print_Area</vt:lpstr>
      <vt:lpstr>'SF Calcs Ex'!Print_Area</vt:lpstr>
      <vt:lpstr>'TDCs 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Scholl</dc:creator>
  <cp:lastModifiedBy>Arnold, Amanda</cp:lastModifiedBy>
  <cp:lastPrinted>2019-09-10T18:06:00Z</cp:lastPrinted>
  <dcterms:created xsi:type="dcterms:W3CDTF">2001-02-02T12:18:49Z</dcterms:created>
  <dcterms:modified xsi:type="dcterms:W3CDTF">2020-10-14T18:25:28Z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0x0101008D31F3EC5E2C4640860BDE69BCD38808</vt:lpwstr>
  </property>
</Properties>
</file>